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0"/>
  </bookViews>
  <sheets>
    <sheet name="P. BDI" sheetId="1" r:id="rId1"/>
    <sheet name="QCI" sheetId="2" r:id="rId2"/>
    <sheet name="Orçamento" sheetId="3" r:id="rId3"/>
    <sheet name="CRONO MORADIAS 08-08-07" sheetId="4" state="hidden" r:id="rId4"/>
    <sheet name="CRON" sheetId="5" r:id="rId5"/>
  </sheets>
  <definedNames>
    <definedName name="_xlnm.Print_Area" localSheetId="4">'CRON'!$A$2:$P$47</definedName>
    <definedName name="_xlnm.Print_Area" localSheetId="3">'CRONO MORADIAS 08-08-07'!$A$1:$P$36</definedName>
    <definedName name="_xlnm.Print_Area" localSheetId="2">'Orçamento'!$A$2:$H$87</definedName>
    <definedName name="_xlnm.Print_Area" localSheetId="0">'P. BDI'!$A$2:$F$48</definedName>
    <definedName name="_xlnm.Print_Area" localSheetId="1">'QCI'!$A$2:$H$53</definedName>
  </definedNames>
  <calcPr fullCalcOnLoad="1"/>
</workbook>
</file>

<file path=xl/sharedStrings.xml><?xml version="1.0" encoding="utf-8"?>
<sst xmlns="http://schemas.openxmlformats.org/spreadsheetml/2006/main" count="350" uniqueCount="239">
  <si>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</si>
  <si>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</si>
  <si>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</si>
  <si>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</si>
  <si>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</si>
  <si>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</si>
  <si>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</si>
  <si>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</si>
  <si>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</si>
  <si>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</si>
  <si>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</si>
  <si>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</si>
  <si>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</si>
  <si>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</si>
  <si>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</si>
  <si>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</si>
  <si>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</si>
  <si>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</si>
  <si>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</si>
  <si>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</si>
  <si>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</si>
  <si>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</si>
  <si>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</si>
  <si>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</si>
  <si>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</si>
  <si>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</si>
  <si>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</si>
  <si>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</si>
  <si>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</si>
  <si>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</si>
  <si>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</si>
  <si>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</si>
  <si>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</si>
  <si>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</si>
  <si>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</si>
  <si>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</si>
  <si>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</si>
  <si>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</si>
  <si>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</si>
  <si>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</si>
  <si>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</si>
  <si>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</si>
  <si>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</si>
  <si>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</si>
  <si>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</si>
  <si>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</si>
  <si>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</si>
  <si>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</si>
  <si>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</si>
  <si>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</si>
  <si>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</si>
  <si>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</si>
  <si>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</si>
  <si>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</si>
  <si>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</si>
  <si>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</si>
  <si>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</si>
  <si>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</si>
  <si>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</si>
  <si>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</si>
  <si>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</si>
  <si>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</si>
  <si>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</si>
  <si>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</si>
  <si>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</si>
  <si>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</si>
  <si>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</si>
  <si>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</si>
  <si>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</si>
  <si>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</si>
  <si>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.1</t>
  </si>
  <si>
    <t>.2</t>
  </si>
  <si>
    <t>ITEM .</t>
  </si>
  <si>
    <t>REF.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</si>
  <si>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</si>
  <si>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</si>
  <si>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</si>
  <si>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</si>
  <si>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</si>
  <si>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</si>
  <si>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</si>
  <si>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</si>
  <si>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</si>
  <si>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</si>
  <si>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</si>
  <si>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</si>
  <si>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</si>
  <si>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</si>
  <si>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</si>
  <si>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</si>
  <si>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</si>
  <si>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</si>
  <si>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</si>
  <si>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</si>
  <si>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</si>
  <si>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</si>
  <si>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</si>
  <si>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</si>
  <si>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</si>
  <si>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</si>
  <si>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</si>
  <si>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</si>
  <si>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</si>
  <si>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</si>
  <si>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</si>
  <si>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</si>
  <si>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</si>
  <si>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</si>
  <si>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</si>
  <si>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</si>
  <si>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</si>
  <si>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</si>
  <si>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</si>
  <si>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</si>
  <si>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</si>
  <si>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</si>
  <si>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</si>
  <si>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</si>
  <si>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</si>
  <si>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M</t>
  </si>
  <si>
    <t>UN</t>
  </si>
  <si>
    <t>UN.</t>
  </si>
  <si>
    <t>SALAS DE AULA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</si>
  <si>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</si>
  <si>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</si>
  <si>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</si>
  <si>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</si>
  <si>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</si>
  <si>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</si>
  <si>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</si>
  <si>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</si>
  <si>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</si>
  <si>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</si>
  <si>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</si>
  <si>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MATERIAIS</t>
  </si>
  <si>
    <t>MÃO DE OBRA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</si>
  <si>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</si>
  <si>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</si>
  <si>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</si>
  <si>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</si>
  <si>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</si>
  <si>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</si>
  <si>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</si>
  <si>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</si>
  <si>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</si>
  <si>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</si>
  <si>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</si>
  <si>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</si>
  <si>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</si>
  <si>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</si>
  <si>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</si>
  <si>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</si>
  <si>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</si>
  <si>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</si>
  <si>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</si>
  <si>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</si>
  <si>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</si>
  <si>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</si>
  <si>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</si>
  <si>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</si>
  <si>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</si>
  <si>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</si>
  <si>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</si>
  <si>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</si>
  <si>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</si>
  <si>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</si>
  <si>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</si>
  <si>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</si>
  <si>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</si>
  <si>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</si>
  <si>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</si>
  <si>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</si>
  <si>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</si>
  <si>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</si>
  <si>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</si>
  <si>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</si>
  <si>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</si>
  <si>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</si>
  <si>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ISOL.C/PINO UNIVER. 15KV POLIMERICO</t>
  </si>
  <si>
    <t>CHAVE FUS. DSTB,TIPO C,15KV C/PF. PORCELANA</t>
  </si>
  <si>
    <t xml:space="preserve">ESPACADOR RD 15KV COM ANEL </t>
  </si>
  <si>
    <t>CJ</t>
  </si>
  <si>
    <t xml:space="preserve">ISOLADOR ROLDANA </t>
  </si>
  <si>
    <t xml:space="preserve">ALCA ESTAI 6.4MM </t>
  </si>
  <si>
    <t>FIO ACO-COBRE 16 MM2</t>
  </si>
  <si>
    <t>KG</t>
  </si>
  <si>
    <t>SAPATILHA</t>
  </si>
  <si>
    <t xml:space="preserve">GANCHO-OLHAL </t>
  </si>
  <si>
    <t xml:space="preserve">ARMACAO SEC. COM 1 ESTRIBO </t>
  </si>
  <si>
    <t xml:space="preserve">PARA-RAIOS - 15KV - 5KA DISTRIBUICAO </t>
  </si>
  <si>
    <t xml:space="preserve">ELO FUSIVEL 500MM 5A TIPO H </t>
  </si>
  <si>
    <t xml:space="preserve">BRACO ANTI-BALANCO 35KV ESPACADOR </t>
  </si>
  <si>
    <t>HASTE ATERR. ACO-COBRE 2.4 M</t>
  </si>
  <si>
    <t>CRUZETA DE CONCRETO RETANG. 2.0m 250DAN</t>
  </si>
  <si>
    <t xml:space="preserve">MAO FRANCESA PLANA 619MM </t>
  </si>
  <si>
    <t>ISOLADOR DE ANC. 15KV- BASTAO POLIMERICO</t>
  </si>
  <si>
    <t>PARAFUSO CABECA QUAD.125MM</t>
  </si>
  <si>
    <t xml:space="preserve">PARAFUSO CABECA QUAD.200MM </t>
  </si>
  <si>
    <t>PARAFUSO CABECA QUAD.250MM</t>
  </si>
  <si>
    <t xml:space="preserve">PARAFUSO CABECA QUAD.300MM </t>
  </si>
  <si>
    <t xml:space="preserve">PARAFUSO ROSCA DUPLA 150MM </t>
  </si>
  <si>
    <t xml:space="preserve">PARAFUSO ROSCA DUPLA 250MM </t>
  </si>
  <si>
    <t xml:space="preserve">PARAFUSO ROSCA DUPLA 300MM </t>
  </si>
  <si>
    <t xml:space="preserve">PARAFUSO ROSCA DUPLA 350MM </t>
  </si>
  <si>
    <t xml:space="preserve">PARAFUSO CABECA ABAUL. 45MM </t>
  </si>
  <si>
    <t xml:space="preserve">PARAFUSO CABECA ABAUL. 70MM </t>
  </si>
  <si>
    <t xml:space="preserve">ARRUELA QUADRADA </t>
  </si>
  <si>
    <t xml:space="preserve">PORCA-OLHAL </t>
  </si>
  <si>
    <t xml:space="preserve">MANILHA-SAPATILHA </t>
  </si>
  <si>
    <t xml:space="preserve">PLACA DE CONCRETO 1000MM </t>
  </si>
  <si>
    <t xml:space="preserve">LACO TOPO CA 2 AWG </t>
  </si>
  <si>
    <t xml:space="preserve">CONECT.TERM. COMP. CA CAA 2 AWG 1F </t>
  </si>
  <si>
    <t>ESTRIBO CONECTOR DERIV. CUNHA AL 2 CA/CAA</t>
  </si>
  <si>
    <t xml:space="preserve">GRAMPO ANCORA. P/CABO 02 XLPE 15KV </t>
  </si>
  <si>
    <t xml:space="preserve">CONECTOR DER. LV COBRE 25 A 95MM2 </t>
  </si>
  <si>
    <t>CONECT.CUNHA 4CA-CAA / 4CA-CAA OU 6,4MM X 6,4MM</t>
  </si>
  <si>
    <t>CONECTOR,ATERRAMENTO CUNHA; FIO 16 / HASTE 1/2</t>
  </si>
  <si>
    <t>CONECTOR,ATERRAMENTO CUNHA;FIO 16/FIO 16</t>
  </si>
  <si>
    <t>PROTETOR DE BUCHA AT DE TRAFO 15KV</t>
  </si>
  <si>
    <t xml:space="preserve">COBERTURA PROTETORA 15KV </t>
  </si>
  <si>
    <t>FIO DE ALUMINIO COBERTO P/AMARRACAO</t>
  </si>
  <si>
    <t>BRACO TIPO L 34.5KV P/ REDE COMPACTA</t>
  </si>
  <si>
    <t xml:space="preserve">PERFIL U PARA REDE COMPCTA PROTEG. </t>
  </si>
  <si>
    <t>ESTRIBO PARA ESPACADOR LOSANGULAR</t>
  </si>
  <si>
    <t xml:space="preserve">CONECT.TERM. COMP. COBRE 16MM2 1F </t>
  </si>
  <si>
    <t xml:space="preserve">CABO DE ALUM. COBERTO 15KV 35MM </t>
  </si>
  <si>
    <t>CORDOALHA DE ACO SM 6,4MM</t>
  </si>
  <si>
    <t>TRANSF. TRIF. 13,2KV 75KVA</t>
  </si>
  <si>
    <t>POSTE DUPLO T D/150/10,5M</t>
  </si>
  <si>
    <t>POSTE DUPLO T B/600/12,0M</t>
  </si>
  <si>
    <t xml:space="preserve">POSTE DUPLO T B-1,5/1000/12M </t>
  </si>
  <si>
    <t xml:space="preserve">CABO DE COBRE COBERTO 16MM2 / 15KV </t>
  </si>
  <si>
    <t>SUPORTE TRANSF. DT 230X125MM</t>
  </si>
  <si>
    <t>US</t>
  </si>
  <si>
    <t>Rua M, esquina c/ Av. Ulcir Pinzon, Parque Industrial</t>
  </si>
  <si>
    <t>EX. DE REDE DE AT C/ POSTO DE TRANSFORMADOR</t>
  </si>
  <si>
    <t>preencher</t>
  </si>
  <si>
    <t>BDI:</t>
  </si>
  <si>
    <t>TP-XXX/2019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</si>
</sst>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"/>
    <numFmt numFmtId="184" formatCode="0.0"/>
    <numFmt numFmtId="185" formatCode="###,###,##0.0"/>
    <numFmt numFmtId="186" formatCode="###,###,##0.000"/>
    <numFmt numFmtId="187" formatCode="###,###,##0.0000"/>
    <numFmt numFmtId="188" formatCode="###,###,##0.00000"/>
    <numFmt numFmtId="189" formatCode="###,###,##0.000000"/>
  </numFmts>
  <fonts count="6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2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 horizontal="left"/>
    </xf>
    <xf numFmtId="10" fontId="0" fillId="0" borderId="0" xfId="52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68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5" fontId="7" fillId="34" borderId="10" xfId="0" applyNumberFormat="1" applyFont="1" applyFill="1" applyBorder="1" applyAlignment="1">
      <alignment horizontal="left"/>
    </xf>
    <xf numFmtId="10" fontId="7" fillId="34" borderId="10" xfId="52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7" xfId="0" applyNumberFormat="1" applyFont="1" applyFill="1" applyBorder="1" applyAlignment="1">
      <alignment horizontal="left"/>
    </xf>
    <xf numFmtId="10" fontId="7" fillId="34" borderId="17" xfId="52" applyNumberFormat="1" applyFont="1" applyFill="1" applyBorder="1" applyAlignment="1">
      <alignment horizontal="left"/>
    </xf>
    <xf numFmtId="10" fontId="7" fillId="0" borderId="10" xfId="52" applyNumberFormat="1" applyFont="1" applyFill="1" applyBorder="1" applyAlignment="1">
      <alignment horizontal="left"/>
    </xf>
    <xf numFmtId="10" fontId="7" fillId="0" borderId="10" xfId="52" applyNumberFormat="1" applyFont="1" applyBorder="1" applyAlignment="1">
      <alignment horizontal="left"/>
    </xf>
    <xf numFmtId="10" fontId="7" fillId="0" borderId="17" xfId="52" applyNumberFormat="1" applyFont="1" applyBorder="1" applyAlignment="1">
      <alignment horizontal="left"/>
    </xf>
    <xf numFmtId="10" fontId="7" fillId="0" borderId="17" xfId="52" applyNumberFormat="1" applyFont="1" applyFill="1" applyBorder="1" applyAlignment="1">
      <alignment horizontal="left"/>
    </xf>
    <xf numFmtId="165" fontId="7" fillId="0" borderId="10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5" fontId="7" fillId="33" borderId="10" xfId="0" applyNumberFormat="1" applyFont="1" applyFill="1" applyBorder="1" applyAlignment="1">
      <alignment horizontal="left"/>
    </xf>
    <xf numFmtId="10" fontId="7" fillId="33" borderId="10" xfId="52" applyNumberFormat="1" applyFont="1" applyFill="1" applyBorder="1" applyAlignment="1">
      <alignment horizontal="left"/>
    </xf>
    <xf numFmtId="10" fontId="7" fillId="33" borderId="17" xfId="52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5" fontId="7" fillId="33" borderId="19" xfId="0" applyNumberFormat="1" applyFont="1" applyFill="1" applyBorder="1" applyAlignment="1">
      <alignment horizontal="left"/>
    </xf>
    <xf numFmtId="10" fontId="7" fillId="33" borderId="19" xfId="52" applyNumberFormat="1" applyFont="1" applyFill="1" applyBorder="1" applyAlignment="1">
      <alignment horizontal="left"/>
    </xf>
    <xf numFmtId="165" fontId="6" fillId="33" borderId="19" xfId="0" applyNumberFormat="1" applyFont="1" applyFill="1" applyBorder="1" applyAlignment="1">
      <alignment horizontal="left"/>
    </xf>
    <xf numFmtId="10" fontId="6" fillId="33" borderId="19" xfId="52" applyNumberFormat="1" applyFont="1" applyFill="1" applyBorder="1" applyAlignment="1">
      <alignment horizontal="left"/>
    </xf>
    <xf numFmtId="10" fontId="6" fillId="33" borderId="20" xfId="52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5" fontId="7" fillId="35" borderId="10" xfId="0" applyNumberFormat="1" applyFont="1" applyFill="1" applyBorder="1" applyAlignment="1">
      <alignment/>
    </xf>
    <xf numFmtId="10" fontId="7" fillId="35" borderId="10" xfId="52" applyNumberFormat="1" applyFont="1" applyFill="1" applyBorder="1" applyAlignment="1">
      <alignment/>
    </xf>
    <xf numFmtId="10" fontId="7" fillId="35" borderId="17" xfId="52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171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1" fontId="10" fillId="36" borderId="24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6" borderId="28" xfId="0" applyNumberFormat="1" applyFont="1" applyFill="1" applyBorder="1" applyAlignment="1" applyProtection="1">
      <alignment horizontal="right" vertical="top"/>
      <protection/>
    </xf>
    <xf numFmtId="10" fontId="0" fillId="0" borderId="29" xfId="0" applyNumberFormat="1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vertical="center"/>
      <protection/>
    </xf>
    <xf numFmtId="10" fontId="3" fillId="0" borderId="31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33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9" xfId="0" applyNumberFormat="1" applyFont="1" applyFill="1" applyBorder="1" applyAlignment="1" applyProtection="1">
      <alignment horizontal="center" vertical="center"/>
      <protection/>
    </xf>
    <xf numFmtId="10" fontId="3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0" fontId="2" fillId="36" borderId="24" xfId="52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43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14" fillId="38" borderId="44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2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2" applyNumberFormat="1" applyFont="1" applyAlignment="1" applyProtection="1">
      <alignment horizontal="center" vertical="center"/>
      <protection/>
    </xf>
    <xf numFmtId="10" fontId="0" fillId="0" borderId="0" xfId="52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4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46" xfId="0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right"/>
      <protection locked="0"/>
    </xf>
    <xf numFmtId="0" fontId="2" fillId="36" borderId="28" xfId="0" applyNumberFormat="1" applyFont="1" applyFill="1" applyBorder="1" applyAlignment="1" applyProtection="1">
      <alignment horizontal="right" vertical="top"/>
      <protection locked="0"/>
    </xf>
    <xf numFmtId="10" fontId="10" fillId="36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6" borderId="24" xfId="0" applyNumberFormat="1" applyFont="1" applyFill="1" applyBorder="1" applyAlignment="1" applyProtection="1">
      <alignment horizontal="left" vertical="center" indent="2"/>
      <protection/>
    </xf>
    <xf numFmtId="1" fontId="2" fillId="36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14" fontId="2" fillId="36" borderId="24" xfId="0" applyNumberFormat="1" applyFont="1" applyFill="1" applyBorder="1" applyAlignment="1" applyProtection="1">
      <alignment horizontal="left" vertical="center" indent="2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168" fontId="2" fillId="36" borderId="45" xfId="45" applyFont="1" applyFill="1" applyBorder="1" applyAlignment="1" applyProtection="1">
      <alignment horizontal="right" vertical="center"/>
      <protection/>
    </xf>
    <xf numFmtId="1" fontId="2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/>
      <protection/>
    </xf>
    <xf numFmtId="10" fontId="4" fillId="0" borderId="43" xfId="52" applyNumberFormat="1" applyFont="1" applyFill="1" applyBorder="1" applyAlignment="1" applyProtection="1">
      <alignment horizontal="center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170" fontId="4" fillId="0" borderId="48" xfId="0" applyNumberFormat="1" applyFont="1" applyFill="1" applyBorder="1" applyAlignment="1" applyProtection="1">
      <alignment horizontal="right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4" fontId="2" fillId="36" borderId="24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9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9" borderId="10" xfId="0" applyFont="1" applyFill="1" applyBorder="1" applyAlignment="1" applyProtection="1">
      <alignment/>
      <protection/>
    </xf>
    <xf numFmtId="0" fontId="4" fillId="39" borderId="10" xfId="0" applyFont="1" applyFill="1" applyBorder="1" applyAlignment="1" applyProtection="1">
      <alignment/>
      <protection/>
    </xf>
    <xf numFmtId="170" fontId="4" fillId="39" borderId="10" xfId="0" applyNumberFormat="1" applyFont="1" applyFill="1" applyBorder="1" applyAlignment="1" applyProtection="1">
      <alignment/>
      <protection/>
    </xf>
    <xf numFmtId="170" fontId="1" fillId="39" borderId="10" xfId="0" applyNumberFormat="1" applyFont="1" applyFill="1" applyBorder="1" applyAlignment="1" applyProtection="1">
      <alignment/>
      <protection/>
    </xf>
    <xf numFmtId="170" fontId="1" fillId="39" borderId="10" xfId="0" applyNumberFormat="1" applyFont="1" applyFill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43" xfId="0" applyFont="1" applyFill="1" applyBorder="1" applyAlignment="1" applyProtection="1">
      <alignment horizontal="left"/>
      <protection/>
    </xf>
    <xf numFmtId="0" fontId="23" fillId="0" borderId="49" xfId="0" applyFont="1" applyBorder="1" applyAlignment="1" applyProtection="1">
      <alignment horizontal="center"/>
      <protection/>
    </xf>
    <xf numFmtId="170" fontId="4" fillId="0" borderId="50" xfId="0" applyNumberFormat="1" applyFont="1" applyFill="1" applyBorder="1" applyAlignment="1" applyProtection="1">
      <alignment/>
      <protection/>
    </xf>
    <xf numFmtId="170" fontId="4" fillId="0" borderId="33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Alignment="1" applyProtection="1">
      <alignment/>
      <protection/>
    </xf>
    <xf numFmtId="0" fontId="4" fillId="0" borderId="51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 horizontal="center"/>
      <protection/>
    </xf>
    <xf numFmtId="170" fontId="4" fillId="0" borderId="28" xfId="0" applyNumberFormat="1" applyFont="1" applyFill="1" applyBorder="1" applyAlignment="1" applyProtection="1">
      <alignment/>
      <protection/>
    </xf>
    <xf numFmtId="0" fontId="23" fillId="0" borderId="32" xfId="0" applyFont="1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 horizontal="center"/>
      <protection/>
    </xf>
    <xf numFmtId="0" fontId="23" fillId="0" borderId="52" xfId="0" applyFont="1" applyBorder="1" applyAlignment="1" applyProtection="1">
      <alignment horizontal="center"/>
      <protection/>
    </xf>
    <xf numFmtId="170" fontId="4" fillId="0" borderId="45" xfId="0" applyNumberFormat="1" applyFont="1" applyFill="1" applyBorder="1" applyAlignment="1" applyProtection="1">
      <alignment/>
      <protection/>
    </xf>
    <xf numFmtId="170" fontId="4" fillId="0" borderId="37" xfId="0" applyNumberFormat="1" applyFont="1" applyFill="1" applyBorder="1" applyAlignment="1" applyProtection="1">
      <alignment horizontal="right"/>
      <protection/>
    </xf>
    <xf numFmtId="170" fontId="4" fillId="0" borderId="53" xfId="0" applyNumberFormat="1" applyFont="1" applyFill="1" applyBorder="1" applyAlignment="1" applyProtection="1">
      <alignment/>
      <protection/>
    </xf>
    <xf numFmtId="170" fontId="4" fillId="0" borderId="24" xfId="0" applyNumberFormat="1" applyFont="1" applyFill="1" applyBorder="1" applyAlignment="1" applyProtection="1">
      <alignment/>
      <protection/>
    </xf>
    <xf numFmtId="170" fontId="4" fillId="0" borderId="32" xfId="0" applyNumberFormat="1" applyFont="1" applyFill="1" applyBorder="1" applyAlignment="1" applyProtection="1">
      <alignment/>
      <protection/>
    </xf>
    <xf numFmtId="170" fontId="4" fillId="0" borderId="43" xfId="0" applyNumberFormat="1" applyFont="1" applyFill="1" applyBorder="1" applyAlignment="1" applyProtection="1">
      <alignment/>
      <protection/>
    </xf>
    <xf numFmtId="0" fontId="23" fillId="0" borderId="54" xfId="0" applyFont="1" applyBorder="1" applyAlignment="1" applyProtection="1">
      <alignment horizontal="center"/>
      <protection/>
    </xf>
    <xf numFmtId="0" fontId="23" fillId="0" borderId="55" xfId="0" applyFont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170" fontId="4" fillId="0" borderId="43" xfId="0" applyNumberFormat="1" applyFont="1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/>
      <protection/>
    </xf>
    <xf numFmtId="2" fontId="4" fillId="0" borderId="43" xfId="0" applyNumberFormat="1" applyFont="1" applyFill="1" applyBorder="1" applyAlignment="1" applyProtection="1">
      <alignment/>
      <protection locked="0"/>
    </xf>
    <xf numFmtId="0" fontId="4" fillId="0" borderId="43" xfId="0" applyNumberFormat="1" applyFont="1" applyFill="1" applyBorder="1" applyAlignment="1" applyProtection="1">
      <alignment horizontal="right"/>
      <protection locked="0"/>
    </xf>
    <xf numFmtId="168" fontId="2" fillId="36" borderId="24" xfId="45" applyFont="1" applyFill="1" applyBorder="1" applyAlignment="1" applyProtection="1">
      <alignment vertical="center"/>
      <protection/>
    </xf>
    <xf numFmtId="0" fontId="4" fillId="0" borderId="51" xfId="0" applyFont="1" applyFill="1" applyBorder="1" applyAlignment="1" applyProtection="1">
      <alignment/>
      <protection/>
    </xf>
    <xf numFmtId="10" fontId="4" fillId="0" borderId="24" xfId="52" applyNumberFormat="1" applyFont="1" applyFill="1" applyBorder="1" applyAlignment="1" applyProtection="1">
      <alignment horizontal="center"/>
      <protection/>
    </xf>
    <xf numFmtId="10" fontId="4" fillId="0" borderId="37" xfId="52" applyNumberFormat="1" applyFont="1" applyFill="1" applyBorder="1" applyAlignment="1" applyProtection="1">
      <alignment horizontal="center"/>
      <protection/>
    </xf>
    <xf numFmtId="10" fontId="4" fillId="0" borderId="35" xfId="52" applyNumberFormat="1" applyFont="1" applyFill="1" applyBorder="1" applyAlignment="1" applyProtection="1">
      <alignment horizontal="center"/>
      <protection/>
    </xf>
    <xf numFmtId="10" fontId="4" fillId="0" borderId="33" xfId="52" applyNumberFormat="1" applyFont="1" applyFill="1" applyBorder="1" applyAlignment="1" applyProtection="1">
      <alignment horizontal="center"/>
      <protection/>
    </xf>
    <xf numFmtId="170" fontId="4" fillId="0" borderId="37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70" fontId="4" fillId="0" borderId="4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" fontId="2" fillId="36" borderId="45" xfId="0" applyNumberFormat="1" applyFont="1" applyFill="1" applyBorder="1" applyAlignment="1" applyProtection="1">
      <alignment horizontal="center" vertical="center"/>
      <protection/>
    </xf>
    <xf numFmtId="1" fontId="2" fillId="36" borderId="56" xfId="0" applyNumberFormat="1" applyFont="1" applyFill="1" applyBorder="1" applyAlignment="1" applyProtection="1">
      <alignment horizontal="center" vertical="center"/>
      <protection/>
    </xf>
    <xf numFmtId="1" fontId="2" fillId="36" borderId="53" xfId="0" applyNumberFormat="1" applyFont="1" applyFill="1" applyBorder="1" applyAlignment="1" applyProtection="1">
      <alignment horizontal="center" vertical="center"/>
      <protection/>
    </xf>
    <xf numFmtId="1" fontId="2" fillId="36" borderId="45" xfId="0" applyNumberFormat="1" applyFont="1" applyFill="1" applyBorder="1" applyAlignment="1" applyProtection="1">
      <alignment horizontal="center" vertical="center" wrapText="1"/>
      <protection/>
    </xf>
    <xf numFmtId="1" fontId="2" fillId="36" borderId="45" xfId="0" applyNumberFormat="1" applyFont="1" applyFill="1" applyBorder="1" applyAlignment="1" applyProtection="1" quotePrefix="1">
      <alignment horizontal="center" vertical="center"/>
      <protection/>
    </xf>
    <xf numFmtId="10" fontId="2" fillId="0" borderId="52" xfId="0" applyNumberFormat="1" applyFont="1" applyBorder="1" applyAlignment="1" applyProtection="1">
      <alignment horizontal="center"/>
      <protection/>
    </xf>
    <xf numFmtId="10" fontId="2" fillId="0" borderId="57" xfId="0" applyNumberFormat="1" applyFont="1" applyBorder="1" applyAlignment="1" applyProtection="1">
      <alignment horizontal="center"/>
      <protection/>
    </xf>
    <xf numFmtId="10" fontId="2" fillId="0" borderId="58" xfId="0" applyNumberFormat="1" applyFont="1" applyBorder="1" applyAlignment="1" applyProtection="1">
      <alignment horizontal="center"/>
      <protection/>
    </xf>
    <xf numFmtId="1" fontId="2" fillId="36" borderId="45" xfId="0" applyNumberFormat="1" applyFont="1" applyFill="1" applyBorder="1" applyAlignment="1" applyProtection="1">
      <alignment horizontal="center" vertical="center"/>
      <protection locked="0"/>
    </xf>
    <xf numFmtId="1" fontId="2" fillId="36" borderId="56" xfId="0" applyNumberFormat="1" applyFont="1" applyFill="1" applyBorder="1" applyAlignment="1" applyProtection="1">
      <alignment horizontal="center" vertical="center"/>
      <protection locked="0"/>
    </xf>
    <xf numFmtId="1" fontId="2" fillId="36" borderId="53" xfId="0" applyNumberFormat="1" applyFont="1" applyFill="1" applyBorder="1" applyAlignment="1" applyProtection="1">
      <alignment horizontal="center" vertical="center"/>
      <protection locked="0"/>
    </xf>
    <xf numFmtId="14" fontId="2" fillId="36" borderId="45" xfId="0" applyNumberFormat="1" applyFont="1" applyFill="1" applyBorder="1" applyAlignment="1" applyProtection="1">
      <alignment horizontal="center" vertical="center"/>
      <protection/>
    </xf>
    <xf numFmtId="0" fontId="2" fillId="36" borderId="56" xfId="0" applyNumberFormat="1" applyFont="1" applyFill="1" applyBorder="1" applyAlignment="1" applyProtection="1">
      <alignment horizontal="center" vertical="center"/>
      <protection/>
    </xf>
    <xf numFmtId="0" fontId="2" fillId="36" borderId="53" xfId="0" applyNumberFormat="1" applyFont="1" applyFill="1" applyBorder="1" applyAlignment="1" applyProtection="1">
      <alignment horizontal="center" vertical="center"/>
      <protection/>
    </xf>
    <xf numFmtId="0" fontId="14" fillId="0" borderId="59" xfId="0" applyFont="1" applyBorder="1" applyAlignment="1" applyProtection="1">
      <alignment vertical="center"/>
      <protection/>
    </xf>
    <xf numFmtId="0" fontId="14" fillId="0" borderId="6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2" fillId="0" borderId="52" xfId="0" applyNumberFormat="1" applyFont="1" applyBorder="1" applyAlignment="1" applyProtection="1">
      <alignment horizontal="distributed" vertical="top"/>
      <protection/>
    </xf>
    <xf numFmtId="0" fontId="2" fillId="0" borderId="57" xfId="0" applyFont="1" applyBorder="1" applyAlignment="1" applyProtection="1">
      <alignment horizontal="distributed" vertical="top"/>
      <protection/>
    </xf>
    <xf numFmtId="0" fontId="2" fillId="0" borderId="58" xfId="0" applyFont="1" applyBorder="1" applyAlignment="1" applyProtection="1">
      <alignment horizontal="distributed" vertical="top"/>
      <protection/>
    </xf>
    <xf numFmtId="0" fontId="10" fillId="37" borderId="61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0" fillId="37" borderId="62" xfId="0" applyFont="1" applyFill="1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10" fontId="4" fillId="0" borderId="43" xfId="52" applyNumberFormat="1" applyFont="1" applyFill="1" applyBorder="1" applyAlignment="1" applyProtection="1">
      <alignment horizontal="center"/>
      <protection/>
    </xf>
    <xf numFmtId="0" fontId="1" fillId="39" borderId="10" xfId="0" applyFont="1" applyFill="1" applyBorder="1" applyAlignment="1" applyProtection="1">
      <alignment horizontal="right"/>
      <protection/>
    </xf>
    <xf numFmtId="0" fontId="2" fillId="40" borderId="63" xfId="0" applyFont="1" applyFill="1" applyBorder="1" applyAlignment="1" applyProtection="1">
      <alignment horizontal="center" vertical="center" wrapText="1"/>
      <protection/>
    </xf>
    <xf numFmtId="0" fontId="2" fillId="41" borderId="63" xfId="0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70" fontId="4" fillId="0" borderId="64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0" fontId="4" fillId="0" borderId="65" xfId="52" applyNumberFormat="1" applyFont="1" applyFill="1" applyBorder="1" applyAlignment="1" applyProtection="1">
      <alignment horizontal="center"/>
      <protection/>
    </xf>
    <xf numFmtId="10" fontId="4" fillId="0" borderId="35" xfId="52" applyNumberFormat="1" applyFont="1" applyFill="1" applyBorder="1" applyAlignment="1" applyProtection="1">
      <alignment horizontal="center"/>
      <protection/>
    </xf>
    <xf numFmtId="170" fontId="4" fillId="0" borderId="53" xfId="0" applyNumberFormat="1" applyFont="1" applyFill="1" applyBorder="1" applyAlignment="1" applyProtection="1">
      <alignment horizontal="center"/>
      <protection/>
    </xf>
    <xf numFmtId="170" fontId="4" fillId="0" borderId="43" xfId="0" applyNumberFormat="1" applyFont="1" applyFill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left" wrapText="1" indent="2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Porcentagem 3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40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 val="0"/>
        <color auto="1"/>
      </font>
      <fill>
        <patternFill>
          <bgColor indexed="26"/>
        </patternFill>
      </fill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tabSelected="1" view="pageBreakPreview" zoomScaleSheetLayoutView="100" zoomScalePageLayoutView="0" workbookViewId="0" topLeftCell="A1">
      <selection activeCell="C8" sqref="C8:F8"/>
    </sheetView>
  </sheetViews>
  <sheetFormatPr defaultColWidth="9.140625" defaultRowHeight="12.75"/>
  <cols>
    <col min="1" max="1" width="1.7109375" style="83" customWidth="1"/>
    <col min="2" max="2" width="24.421875" style="83" bestFit="1" customWidth="1"/>
    <col min="3" max="5" width="10.7109375" style="83" customWidth="1"/>
    <col min="6" max="6" width="17.7109375" style="69" customWidth="1"/>
    <col min="7" max="7" width="9.140625" style="83" customWidth="1"/>
    <col min="8" max="8" width="11.28125" style="83" hidden="1" customWidth="1"/>
    <col min="9" max="9" width="12.8515625" style="83" hidden="1" customWidth="1"/>
    <col min="10" max="10" width="11.7109375" style="83" hidden="1" customWidth="1"/>
    <col min="11" max="11" width="0" style="83" hidden="1" customWidth="1"/>
    <col min="12" max="18" width="9.140625" style="83" customWidth="1"/>
    <col min="19" max="19" width="9.140625" style="95" customWidth="1"/>
    <col min="20" max="20" width="9.140625" style="96" customWidth="1"/>
    <col min="21" max="16384" width="9.140625" style="83" customWidth="1"/>
  </cols>
  <sheetData>
    <row r="1" ht="35.25" customHeight="1">
      <c r="B1" s="94" t="s">
        <v>65</v>
      </c>
    </row>
    <row r="2" spans="2:20" s="97" customFormat="1" ht="32.25" customHeight="1">
      <c r="B2" s="204" t="s">
        <v>25</v>
      </c>
      <c r="C2" s="204"/>
      <c r="D2" s="204"/>
      <c r="E2" s="204"/>
      <c r="F2" s="204"/>
      <c r="S2" s="98"/>
      <c r="T2" s="99"/>
    </row>
    <row r="3" spans="2:20" s="59" customFormat="1" ht="12.75">
      <c r="B3" s="59" t="s">
        <v>61</v>
      </c>
      <c r="C3" s="205" t="s">
        <v>238</v>
      </c>
      <c r="D3" s="206"/>
      <c r="E3" s="206"/>
      <c r="F3" s="207"/>
      <c r="S3" s="100"/>
      <c r="T3" s="101"/>
    </row>
    <row r="4" spans="2:20" s="59" customFormat="1" ht="12.75">
      <c r="B4" s="59" t="s">
        <v>26</v>
      </c>
      <c r="C4" s="205" t="s">
        <v>62</v>
      </c>
      <c r="D4" s="206"/>
      <c r="E4" s="206"/>
      <c r="F4" s="207"/>
      <c r="S4" s="100"/>
      <c r="T4" s="101"/>
    </row>
    <row r="5" spans="2:20" s="59" customFormat="1" ht="12.75">
      <c r="B5" s="102" t="s">
        <v>27</v>
      </c>
      <c r="C5" s="208" t="s">
        <v>235</v>
      </c>
      <c r="D5" s="206"/>
      <c r="E5" s="206"/>
      <c r="F5" s="207"/>
      <c r="S5" s="100"/>
      <c r="T5" s="101"/>
    </row>
    <row r="6" spans="2:20" s="91" customFormat="1" ht="13.5" customHeight="1">
      <c r="B6" s="91" t="s">
        <v>66</v>
      </c>
      <c r="C6" s="209" t="s">
        <v>234</v>
      </c>
      <c r="D6" s="206"/>
      <c r="E6" s="206"/>
      <c r="F6" s="207"/>
      <c r="S6" s="103"/>
      <c r="T6" s="104"/>
    </row>
    <row r="7" spans="2:20" s="91" customFormat="1" ht="13.5" customHeight="1">
      <c r="B7" s="91" t="s">
        <v>68</v>
      </c>
      <c r="C7" s="213" t="s">
        <v>63</v>
      </c>
      <c r="D7" s="214"/>
      <c r="E7" s="214"/>
      <c r="F7" s="215"/>
      <c r="S7" s="103"/>
      <c r="T7" s="104"/>
    </row>
    <row r="8" spans="2:20" s="91" customFormat="1" ht="13.5" customHeight="1">
      <c r="B8" s="91" t="s">
        <v>64</v>
      </c>
      <c r="C8" s="213" t="s">
        <v>63</v>
      </c>
      <c r="D8" s="214"/>
      <c r="E8" s="214"/>
      <c r="F8" s="215"/>
      <c r="S8" s="103"/>
      <c r="T8" s="104"/>
    </row>
    <row r="9" spans="2:20" s="91" customFormat="1" ht="12.75">
      <c r="B9" s="91" t="s">
        <v>69</v>
      </c>
      <c r="C9" s="216">
        <v>43497</v>
      </c>
      <c r="D9" s="217"/>
      <c r="E9" s="217"/>
      <c r="F9" s="218"/>
      <c r="S9" s="103"/>
      <c r="T9" s="104"/>
    </row>
    <row r="10" spans="3:20" s="91" customFormat="1" ht="12.75">
      <c r="C10" s="105"/>
      <c r="D10" s="106"/>
      <c r="E10" s="106"/>
      <c r="F10" s="106"/>
      <c r="S10" s="103"/>
      <c r="T10" s="104"/>
    </row>
    <row r="11" spans="2:20" s="91" customFormat="1" ht="24.75" customHeight="1">
      <c r="B11" s="56" t="s">
        <v>28</v>
      </c>
      <c r="C11" s="57">
        <v>4</v>
      </c>
      <c r="D11" s="58">
        <f>IF(C11&gt;0,IF(C11&lt;7,,"&lt;--- Insira valor entre 1 e 6"),"&lt;--- Insira valor entre 1 e 6")</f>
        <v>0</v>
      </c>
      <c r="E11" s="59"/>
      <c r="F11" s="60"/>
      <c r="S11" s="103"/>
      <c r="T11" s="104"/>
    </row>
    <row r="12" spans="2:20" s="91" customFormat="1" ht="12.75">
      <c r="B12" s="61" t="s">
        <v>29</v>
      </c>
      <c r="C12" s="53">
        <v>1</v>
      </c>
      <c r="D12" s="210" t="s">
        <v>30</v>
      </c>
      <c r="E12" s="211"/>
      <c r="F12" s="212"/>
      <c r="S12" s="103"/>
      <c r="T12" s="104"/>
    </row>
    <row r="13" spans="2:20" s="91" customFormat="1" ht="25.5">
      <c r="B13" s="61" t="s">
        <v>31</v>
      </c>
      <c r="C13" s="62">
        <v>2</v>
      </c>
      <c r="D13" s="54">
        <f>IF(D14&lt;&gt;0,0,"( X )")</f>
        <v>0</v>
      </c>
      <c r="E13" s="63" t="s">
        <v>32</v>
      </c>
      <c r="F13" s="64"/>
      <c r="S13" s="103"/>
      <c r="T13" s="104"/>
    </row>
    <row r="14" spans="2:20" s="91" customFormat="1" ht="51">
      <c r="B14" s="61" t="s">
        <v>33</v>
      </c>
      <c r="C14" s="62">
        <v>3</v>
      </c>
      <c r="D14" s="65" t="s">
        <v>82</v>
      </c>
      <c r="E14" s="66" t="s">
        <v>34</v>
      </c>
      <c r="F14" s="67"/>
      <c r="S14" s="103"/>
      <c r="T14" s="104"/>
    </row>
    <row r="15" spans="2:20" s="91" customFormat="1" ht="51">
      <c r="B15" s="61" t="s">
        <v>35</v>
      </c>
      <c r="C15" s="62">
        <v>4</v>
      </c>
      <c r="D15" s="224" t="s">
        <v>36</v>
      </c>
      <c r="E15" s="225"/>
      <c r="F15" s="226"/>
      <c r="S15" s="103"/>
      <c r="T15" s="104"/>
    </row>
    <row r="16" spans="2:20" s="91" customFormat="1" ht="25.5">
      <c r="B16" s="61" t="s">
        <v>37</v>
      </c>
      <c r="C16" s="62">
        <v>5</v>
      </c>
      <c r="D16" s="129">
        <f>IF(D17&lt;&gt;0,0,"( X )")</f>
        <v>0</v>
      </c>
      <c r="E16" s="63" t="s">
        <v>38</v>
      </c>
      <c r="F16" s="64"/>
      <c r="S16" s="103"/>
      <c r="T16" s="104"/>
    </row>
    <row r="17" spans="2:20" s="91" customFormat="1" ht="25.5">
      <c r="B17" s="61" t="s">
        <v>39</v>
      </c>
      <c r="C17" s="62">
        <v>6</v>
      </c>
      <c r="D17" s="130" t="s">
        <v>82</v>
      </c>
      <c r="E17" s="66" t="s">
        <v>40</v>
      </c>
      <c r="F17" s="67"/>
      <c r="S17" s="103"/>
      <c r="T17" s="104"/>
    </row>
    <row r="18" spans="2:20" s="91" customFormat="1" ht="12.75">
      <c r="B18" s="68"/>
      <c r="C18" s="59"/>
      <c r="D18" s="59"/>
      <c r="E18" s="59"/>
      <c r="F18" s="60"/>
      <c r="S18" s="103"/>
      <c r="T18" s="104"/>
    </row>
    <row r="19" spans="2:10" ht="15.75" customHeight="1">
      <c r="B19" s="69"/>
      <c r="C19" s="227" t="s">
        <v>41</v>
      </c>
      <c r="D19" s="227"/>
      <c r="E19" s="227"/>
      <c r="H19" s="107" t="s">
        <v>86</v>
      </c>
      <c r="I19" s="108" t="str">
        <f>F21</f>
        <v>preencher</v>
      </c>
      <c r="J19" s="107"/>
    </row>
    <row r="20" spans="2:20" s="109" customFormat="1" ht="31.5">
      <c r="B20" s="70" t="s">
        <v>42</v>
      </c>
      <c r="C20" s="71" t="s">
        <v>43</v>
      </c>
      <c r="D20" s="71" t="s">
        <v>44</v>
      </c>
      <c r="E20" s="71" t="s">
        <v>45</v>
      </c>
      <c r="F20" s="72" t="s">
        <v>46</v>
      </c>
      <c r="H20" s="110" t="s">
        <v>87</v>
      </c>
      <c r="I20" s="111" t="str">
        <f>F22</f>
        <v>preencher</v>
      </c>
      <c r="J20" s="110"/>
      <c r="S20" s="112"/>
      <c r="T20" s="113"/>
    </row>
    <row r="21" spans="2:19" ht="15.75">
      <c r="B21" s="73" t="s">
        <v>47</v>
      </c>
      <c r="C21" s="74">
        <v>0.0529</v>
      </c>
      <c r="D21" s="75">
        <v>0.0592</v>
      </c>
      <c r="E21" s="76">
        <v>0.0793</v>
      </c>
      <c r="F21" s="93" t="s">
        <v>236</v>
      </c>
      <c r="G21" s="114" t="str">
        <f>IF(F21=0,"",IF(F21&lt;C21,"Atenção, observar os intervalos!",IF(F21&gt;E21,"Atenção, observar os intervalos!","")))</f>
        <v>Atenção, observar os intervalos!</v>
      </c>
      <c r="H21" s="107" t="s">
        <v>88</v>
      </c>
      <c r="I21" s="108" t="str">
        <f>I20</f>
        <v>preencher</v>
      </c>
      <c r="J21" s="107"/>
      <c r="R21" s="96"/>
      <c r="S21" s="96"/>
    </row>
    <row r="22" spans="2:19" ht="15.75">
      <c r="B22" s="73" t="s">
        <v>48</v>
      </c>
      <c r="C22" s="77">
        <v>0.0025</v>
      </c>
      <c r="D22" s="78">
        <v>0.0051</v>
      </c>
      <c r="E22" s="79">
        <v>0.0056</v>
      </c>
      <c r="F22" s="93" t="s">
        <v>236</v>
      </c>
      <c r="G22" s="114" t="str">
        <f>IF(F22=0,"",IF(F22&lt;C22,"Atenção, observar os intervalos!",IF(F22&gt;E22,"Atenção, observar os intervalos!","")))</f>
        <v>Atenção, observar os intervalos!</v>
      </c>
      <c r="H22" s="107" t="s">
        <v>89</v>
      </c>
      <c r="I22" s="108" t="str">
        <f aca="true" t="shared" si="0" ref="I22:I27">F23</f>
        <v>preencher</v>
      </c>
      <c r="J22" s="107"/>
      <c r="R22" s="96"/>
      <c r="S22" s="96"/>
    </row>
    <row r="23" spans="2:19" ht="15.75">
      <c r="B23" s="73" t="s">
        <v>49</v>
      </c>
      <c r="C23" s="77">
        <v>0.01</v>
      </c>
      <c r="D23" s="78">
        <v>0.0148</v>
      </c>
      <c r="E23" s="79">
        <v>0.0197</v>
      </c>
      <c r="F23" s="93" t="s">
        <v>236</v>
      </c>
      <c r="G23" s="114" t="str">
        <f>IF(F23=0,"",IF(F23&lt;C23,"Atenção, observar os intervalos!",IF(F23&gt;E23,"Atenção, observar os intervalos!","")))</f>
        <v>Atenção, observar os intervalos!</v>
      </c>
      <c r="H23" s="107" t="s">
        <v>90</v>
      </c>
      <c r="I23" s="108" t="str">
        <f t="shared" si="0"/>
        <v>preencher</v>
      </c>
      <c r="J23" s="115"/>
      <c r="R23" s="96"/>
      <c r="S23" s="96"/>
    </row>
    <row r="24" spans="2:19" ht="15.75">
      <c r="B24" s="73" t="s">
        <v>50</v>
      </c>
      <c r="C24" s="77">
        <v>0.0101</v>
      </c>
      <c r="D24" s="78">
        <v>0.0107</v>
      </c>
      <c r="E24" s="79">
        <v>0.0111</v>
      </c>
      <c r="F24" s="93" t="s">
        <v>236</v>
      </c>
      <c r="G24" s="114" t="str">
        <f>IF(F24=0,"",IF(F24&lt;C24,"Atenção, observar os intervalos!",IF(F24&gt;E24,"Atenção, observar os intervalos!","")))</f>
        <v>Atenção, observar os intervalos!</v>
      </c>
      <c r="H24" s="107" t="s">
        <v>91</v>
      </c>
      <c r="I24" s="108" t="str">
        <f t="shared" si="0"/>
        <v>preencher</v>
      </c>
      <c r="J24" s="115"/>
      <c r="R24" s="96"/>
      <c r="S24" s="96"/>
    </row>
    <row r="25" spans="2:19" ht="15.75">
      <c r="B25" s="73" t="s">
        <v>51</v>
      </c>
      <c r="C25" s="80">
        <v>0.08</v>
      </c>
      <c r="D25" s="81">
        <v>0.0831</v>
      </c>
      <c r="E25" s="82">
        <v>0.0951</v>
      </c>
      <c r="F25" s="93" t="s">
        <v>236</v>
      </c>
      <c r="G25" s="114" t="str">
        <f>IF(F25=0,"",IF(F25&lt;C25,"Atenção, observar os intervalos!",IF(F25&gt;E25,"Atenção, observar os intervalos!","")))</f>
        <v>Atenção, observar os intervalos!</v>
      </c>
      <c r="H25" s="107" t="s">
        <v>92</v>
      </c>
      <c r="I25" s="108" t="str">
        <f t="shared" si="0"/>
        <v>preencher</v>
      </c>
      <c r="J25" s="107"/>
      <c r="R25" s="96"/>
      <c r="S25" s="96"/>
    </row>
    <row r="26" spans="2:19" ht="15.75">
      <c r="B26" s="228" t="s">
        <v>52</v>
      </c>
      <c r="C26" s="229"/>
      <c r="D26" s="229"/>
      <c r="E26" s="230"/>
      <c r="F26" s="131" t="s">
        <v>236</v>
      </c>
      <c r="G26" s="114"/>
      <c r="H26" s="107" t="s">
        <v>93</v>
      </c>
      <c r="I26" s="108" t="str">
        <f t="shared" si="0"/>
        <v>preencher</v>
      </c>
      <c r="J26" s="107"/>
      <c r="R26" s="96"/>
      <c r="S26" s="96"/>
    </row>
    <row r="27" spans="2:19" ht="15.75">
      <c r="B27" s="231" t="s">
        <v>53</v>
      </c>
      <c r="C27" s="232"/>
      <c r="D27" s="232"/>
      <c r="E27" s="233"/>
      <c r="F27" s="131" t="s">
        <v>236</v>
      </c>
      <c r="G27" s="114"/>
      <c r="H27" s="107" t="s">
        <v>94</v>
      </c>
      <c r="I27" s="108">
        <f t="shared" si="0"/>
        <v>0.045</v>
      </c>
      <c r="J27" s="107"/>
      <c r="R27" s="96"/>
      <c r="S27" s="96"/>
    </row>
    <row r="28" spans="2:19" ht="16.5" thickBot="1">
      <c r="B28" s="234" t="s">
        <v>54</v>
      </c>
      <c r="C28" s="235"/>
      <c r="D28" s="235"/>
      <c r="E28" s="235"/>
      <c r="F28" s="55">
        <v>0.045</v>
      </c>
      <c r="G28" s="114"/>
      <c r="H28" s="107"/>
      <c r="I28" s="116"/>
      <c r="J28" s="116"/>
      <c r="K28" s="117"/>
      <c r="L28" s="118"/>
      <c r="M28" s="119"/>
      <c r="N28" s="119"/>
      <c r="O28" s="120"/>
      <c r="R28" s="96"/>
      <c r="S28" s="96"/>
    </row>
    <row r="29" spans="8:18" ht="12.75">
      <c r="H29" s="107"/>
      <c r="I29" s="116"/>
      <c r="J29" s="116"/>
      <c r="K29" s="117"/>
      <c r="L29" s="118"/>
      <c r="M29" s="118"/>
      <c r="N29" s="118"/>
      <c r="R29" s="95"/>
    </row>
    <row r="30" spans="2:19" ht="15.75">
      <c r="B30" s="236" t="s">
        <v>55</v>
      </c>
      <c r="C30" s="236"/>
      <c r="D30" s="236"/>
      <c r="E30" s="236"/>
      <c r="F30" s="84" t="e">
        <f>(((1+I19+I21+I22)*(1+I23)*(1+I24))/(1-I25-I26))-1</f>
        <v>#VALUE!</v>
      </c>
      <c r="G30" s="121"/>
      <c r="H30" s="115" t="s">
        <v>83</v>
      </c>
      <c r="I30" s="115" t="s">
        <v>84</v>
      </c>
      <c r="J30" s="115" t="s">
        <v>85</v>
      </c>
      <c r="R30" s="96"/>
      <c r="S30" s="96"/>
    </row>
    <row r="31" spans="2:19" ht="16.5" thickBot="1">
      <c r="B31" s="219" t="s">
        <v>56</v>
      </c>
      <c r="C31" s="220"/>
      <c r="D31" s="220"/>
      <c r="E31" s="220"/>
      <c r="F31" s="85" t="e">
        <f>ROUND((((1+I19+I21+I22)*(1+I23)*(1+I24))/(1-I25-I26-I27))-1,4)</f>
        <v>#VALUE!</v>
      </c>
      <c r="G31" s="92"/>
      <c r="H31" s="115">
        <v>0.2034</v>
      </c>
      <c r="I31" s="115">
        <v>0.2212</v>
      </c>
      <c r="J31" s="115">
        <v>0.25</v>
      </c>
      <c r="R31" s="96"/>
      <c r="S31" s="96"/>
    </row>
    <row r="33" spans="2:6" ht="48" customHeight="1">
      <c r="B33" s="221" t="s">
        <v>57</v>
      </c>
      <c r="C33" s="221"/>
      <c r="D33" s="221"/>
      <c r="E33" s="221"/>
      <c r="F33" s="221"/>
    </row>
    <row r="35" spans="2:6" ht="12.75">
      <c r="B35" s="222" t="s">
        <v>58</v>
      </c>
      <c r="C35" s="222"/>
      <c r="D35" s="222"/>
      <c r="E35" s="222"/>
      <c r="F35" s="222"/>
    </row>
    <row r="36" spans="2:6" ht="12.75">
      <c r="B36" s="223" t="s">
        <v>59</v>
      </c>
      <c r="C36" s="223"/>
      <c r="D36" s="223"/>
      <c r="E36" s="223"/>
      <c r="F36" s="223"/>
    </row>
    <row r="37" ht="22.5" customHeight="1">
      <c r="F37" s="86"/>
    </row>
    <row r="38" ht="12.75">
      <c r="B38" s="97"/>
    </row>
    <row r="39" spans="2:4" ht="12.75">
      <c r="B39" s="122" t="s">
        <v>116</v>
      </c>
      <c r="C39" s="88"/>
      <c r="D39" s="123"/>
    </row>
    <row r="40" spans="2:4" ht="12.75">
      <c r="B40" s="124" t="s">
        <v>118</v>
      </c>
      <c r="C40" s="132"/>
      <c r="D40" s="125"/>
    </row>
    <row r="41" spans="2:4" ht="12.75">
      <c r="B41" s="126"/>
      <c r="C41" s="126"/>
      <c r="D41" s="126"/>
    </row>
    <row r="42" spans="2:4" ht="12.75">
      <c r="B42" s="126"/>
      <c r="C42" s="126"/>
      <c r="D42" s="126"/>
    </row>
    <row r="44" spans="2:4" ht="12.75">
      <c r="B44" s="127"/>
      <c r="C44" s="127"/>
      <c r="D44" s="127"/>
    </row>
    <row r="45" spans="2:4" ht="12.75">
      <c r="B45" s="122" t="s">
        <v>117</v>
      </c>
      <c r="C45" s="133"/>
      <c r="D45" s="128"/>
    </row>
    <row r="46" spans="2:4" ht="12.75">
      <c r="B46" s="124" t="s">
        <v>60</v>
      </c>
      <c r="C46" s="132"/>
      <c r="D46" s="125"/>
    </row>
  </sheetData>
  <sheetProtection password="C637" sheet="1" objects="1" scenarios="1" selectLockedCells="1"/>
  <mergeCells count="19"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  <mergeCell ref="B2:F2"/>
    <mergeCell ref="C3:F3"/>
    <mergeCell ref="C4:F4"/>
    <mergeCell ref="C5:F5"/>
    <mergeCell ref="C6:F6"/>
    <mergeCell ref="D12:F12"/>
    <mergeCell ref="C7:F7"/>
    <mergeCell ref="C8:F8"/>
    <mergeCell ref="C9:F9"/>
  </mergeCells>
  <conditionalFormatting sqref="B12:C17">
    <cfRule type="expression" priority="11" dxfId="22" stopIfTrue="1">
      <formula>$C$11=0</formula>
    </cfRule>
    <cfRule type="expression" priority="12" dxfId="22" stopIfTrue="1">
      <formula>$C$11&gt;6</formula>
    </cfRule>
    <cfRule type="expression" priority="13" dxfId="31" stopIfTrue="1">
      <formula>$C12&lt;&gt;$C$11</formula>
    </cfRule>
  </conditionalFormatting>
  <conditionalFormatting sqref="E13">
    <cfRule type="expression" priority="10" dxfId="22" stopIfTrue="1">
      <formula>$D$14&lt;&gt;0</formula>
    </cfRule>
  </conditionalFormatting>
  <conditionalFormatting sqref="E14">
    <cfRule type="expression" priority="9" dxfId="27" stopIfTrue="1">
      <formula>$D$14&lt;&gt;0</formula>
    </cfRule>
  </conditionalFormatting>
  <conditionalFormatting sqref="E16 B30:F30">
    <cfRule type="expression" priority="8" dxfId="22" stopIfTrue="1">
      <formula>$D$17&lt;&gt;0</formula>
    </cfRule>
  </conditionalFormatting>
  <conditionalFormatting sqref="E17">
    <cfRule type="expression" priority="7" dxfId="27" stopIfTrue="1">
      <formula>$D$17&lt;&gt;0</formula>
    </cfRule>
  </conditionalFormatting>
  <conditionalFormatting sqref="B31:F31">
    <cfRule type="expression" priority="6" dxfId="34" stopIfTrue="1">
      <formula>$D$17&lt;&gt;0</formula>
    </cfRule>
  </conditionalFormatting>
  <conditionalFormatting sqref="B36:F36">
    <cfRule type="expression" priority="5" dxfId="22" stopIfTrue="1">
      <formula>$D$17&lt;&gt;0</formula>
    </cfRule>
  </conditionalFormatting>
  <conditionalFormatting sqref="F28">
    <cfRule type="expression" priority="4" dxfId="35" stopIfTrue="1">
      <formula>$D$17&lt;&gt;0</formula>
    </cfRule>
  </conditionalFormatting>
  <conditionalFormatting sqref="B28:E28">
    <cfRule type="expression" priority="3" dxfId="36" stopIfTrue="1">
      <formula>$D$17&lt;&gt;0</formula>
    </cfRule>
  </conditionalFormatting>
  <conditionalFormatting sqref="B35:F35">
    <cfRule type="expression" priority="2" dxfId="22" stopIfTrue="1">
      <formula>$D$17&lt;&gt;0</formula>
    </cfRule>
  </conditionalFormatting>
  <conditionalFormatting sqref="F21:F25">
    <cfRule type="cellIs" priority="1" dxfId="21" operator="between" stopIfTrue="1">
      <formula>$C21</formula>
      <formula>$E21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zoomScalePageLayoutView="0" workbookViewId="0" topLeftCell="A7">
      <selection activeCell="C15" sqref="C15"/>
    </sheetView>
  </sheetViews>
  <sheetFormatPr defaultColWidth="9.140625" defaultRowHeight="12.75"/>
  <cols>
    <col min="1" max="1" width="9.140625" style="134" customWidth="1"/>
    <col min="2" max="2" width="9.421875" style="134" customWidth="1"/>
    <col min="3" max="3" width="54.140625" style="134" customWidth="1"/>
    <col min="4" max="4" width="6.28125" style="134" customWidth="1"/>
    <col min="5" max="5" width="10.28125" style="134" customWidth="1"/>
    <col min="6" max="6" width="10.7109375" style="134" bestFit="1" customWidth="1"/>
    <col min="7" max="7" width="11.7109375" style="134" customWidth="1"/>
    <col min="8" max="8" width="13.140625" style="134" customWidth="1"/>
    <col min="9" max="16384" width="9.140625" style="134" customWidth="1"/>
  </cols>
  <sheetData>
    <row r="1" ht="37.5" customHeight="1">
      <c r="A1" s="94" t="s">
        <v>65</v>
      </c>
    </row>
    <row r="2" spans="1:9" ht="12.75" customHeight="1">
      <c r="A2" s="237" t="s">
        <v>95</v>
      </c>
      <c r="B2" s="237"/>
      <c r="C2" s="237"/>
      <c r="D2" s="237"/>
      <c r="E2" s="237"/>
      <c r="F2" s="237"/>
      <c r="G2" s="237"/>
      <c r="H2" s="237"/>
      <c r="I2" s="135"/>
    </row>
    <row r="3" spans="1:8" ht="15" customHeight="1">
      <c r="A3" s="237"/>
      <c r="B3" s="237"/>
      <c r="C3" s="237"/>
      <c r="D3" s="237"/>
      <c r="E3" s="237"/>
      <c r="F3" s="237"/>
      <c r="G3" s="237"/>
      <c r="H3" s="237"/>
    </row>
    <row r="4" spans="1:8" ht="12.75" customHeight="1">
      <c r="A4" s="136"/>
      <c r="B4" s="136"/>
      <c r="C4" s="136"/>
      <c r="D4" s="136"/>
      <c r="E4" s="136"/>
      <c r="F4" s="136"/>
      <c r="G4" s="136"/>
      <c r="H4" s="136"/>
    </row>
    <row r="5" spans="1:8" ht="12.75" customHeight="1">
      <c r="A5" s="136"/>
      <c r="B5" s="136"/>
      <c r="C5" s="136"/>
      <c r="D5" s="136"/>
      <c r="E5" s="136"/>
      <c r="F5" s="136"/>
      <c r="G5" s="136"/>
      <c r="H5" s="136"/>
    </row>
    <row r="6" spans="1:8" ht="12.75" customHeight="1">
      <c r="A6" s="136"/>
      <c r="B6" s="136"/>
      <c r="C6" s="136"/>
      <c r="D6" s="136"/>
      <c r="E6" s="136"/>
      <c r="F6" s="136"/>
      <c r="G6" s="136"/>
      <c r="H6" s="136"/>
    </row>
    <row r="7" spans="1:8" ht="12.75" customHeight="1">
      <c r="A7" s="136"/>
      <c r="B7" s="136"/>
      <c r="C7" s="136"/>
      <c r="D7" s="136"/>
      <c r="E7" s="136"/>
      <c r="F7" s="136"/>
      <c r="G7" s="136"/>
      <c r="H7" s="136"/>
    </row>
    <row r="8" spans="1:7" ht="15.75" customHeight="1">
      <c r="A8" s="238" t="str">
        <f>'P. BDI'!B3</f>
        <v>Edital :</v>
      </c>
      <c r="B8" s="238"/>
      <c r="C8" s="138" t="str">
        <f>'P. BDI'!C3:F3</f>
        <v>TP-XXX/2019</v>
      </c>
      <c r="D8" s="136"/>
      <c r="E8" s="136"/>
      <c r="F8" s="136"/>
      <c r="G8" s="136"/>
    </row>
    <row r="9" spans="1:9" ht="14.25">
      <c r="A9" s="238" t="str">
        <f>'P. BDI'!B4</f>
        <v>Tomador: </v>
      </c>
      <c r="B9" s="238"/>
      <c r="C9" s="138" t="str">
        <f>'P. BDI'!C4:F4</f>
        <v>Prefeitura Municipal de Dois Vizinhos - PR</v>
      </c>
      <c r="D9" s="136"/>
      <c r="E9" s="136"/>
      <c r="F9" s="136"/>
      <c r="G9" s="136"/>
      <c r="I9" s="139"/>
    </row>
    <row r="10" spans="1:8" ht="14.25">
      <c r="A10" s="238" t="str">
        <f>'P. BDI'!B5</f>
        <v>Empreendimento: </v>
      </c>
      <c r="B10" s="238"/>
      <c r="C10" s="138" t="str">
        <f>'P. BDI'!C5:F5</f>
        <v>EX. DE REDE DE AT C/ POSTO DE TRANSFORMADOR</v>
      </c>
      <c r="D10" s="136"/>
      <c r="E10" s="136"/>
      <c r="F10" s="136"/>
      <c r="G10" s="136"/>
      <c r="H10" s="140"/>
    </row>
    <row r="11" spans="1:8" ht="12.75">
      <c r="A11" s="238" t="str">
        <f>'P. BDI'!B6</f>
        <v>Local da Obra:</v>
      </c>
      <c r="B11" s="238"/>
      <c r="C11" s="138" t="str">
        <f>'P. BDI'!C6:F6</f>
        <v>Rua M, esquina c/ Av. Ulcir Pinzon, Parque Industrial</v>
      </c>
      <c r="D11" s="137"/>
      <c r="E11" s="140"/>
      <c r="F11" s="140"/>
      <c r="G11" s="140"/>
      <c r="H11" s="140"/>
    </row>
    <row r="12" spans="1:8" ht="12.75">
      <c r="A12" s="238" t="str">
        <f>'P. BDI'!B7</f>
        <v>Empresa Prop.:</v>
      </c>
      <c r="B12" s="238"/>
      <c r="C12" s="138" t="str">
        <f>'P. BDI'!C7:F7</f>
        <v>xxxxxxxxxxxxxx</v>
      </c>
      <c r="D12" s="137"/>
      <c r="E12" s="140"/>
      <c r="F12" s="140"/>
      <c r="G12" s="140"/>
      <c r="H12" s="140"/>
    </row>
    <row r="13" spans="1:8" ht="12.75">
      <c r="A13" s="238" t="str">
        <f>'P. BDI'!B8</f>
        <v>CNPJ:</v>
      </c>
      <c r="B13" s="238"/>
      <c r="C13" s="138" t="str">
        <f>'P. BDI'!C8:F8</f>
        <v>xxxxxxxxxxxxxx</v>
      </c>
      <c r="D13" s="137"/>
      <c r="E13" s="140"/>
      <c r="F13" s="140"/>
      <c r="G13" s="140"/>
      <c r="H13" s="140"/>
    </row>
    <row r="14" spans="1:8" ht="12.75">
      <c r="A14" s="238" t="str">
        <f>'P. BDI'!B9</f>
        <v>Data Base:</v>
      </c>
      <c r="B14" s="238"/>
      <c r="C14" s="141">
        <f>'P. BDI'!C9:F9</f>
        <v>43497</v>
      </c>
      <c r="D14" s="137"/>
      <c r="E14" s="137"/>
      <c r="F14" s="142"/>
      <c r="G14" s="106"/>
      <c r="H14" s="106"/>
    </row>
    <row r="15" spans="1:8" ht="12.75">
      <c r="A15" s="238" t="s">
        <v>237</v>
      </c>
      <c r="B15" s="238"/>
      <c r="C15" s="87" t="e">
        <f>'P. BDI'!F31</f>
        <v>#VALUE!</v>
      </c>
      <c r="D15" s="137"/>
      <c r="E15" s="137"/>
      <c r="F15" s="142"/>
      <c r="G15" s="106"/>
      <c r="H15" s="106"/>
    </row>
    <row r="16" spans="1:8" ht="12.75">
      <c r="A16" s="238" t="s">
        <v>97</v>
      </c>
      <c r="B16" s="238"/>
      <c r="C16" s="143" t="e">
        <f>Orçamento!H75</f>
        <v>#VALUE!</v>
      </c>
      <c r="D16" s="144"/>
      <c r="E16" s="140"/>
      <c r="F16" s="140"/>
      <c r="G16" s="140"/>
      <c r="H16" s="140"/>
    </row>
    <row r="17" spans="1:8" ht="12.75">
      <c r="A17" s="145"/>
      <c r="B17" s="146"/>
      <c r="C17" s="147"/>
      <c r="D17" s="140"/>
      <c r="E17" s="140"/>
      <c r="F17" s="140"/>
      <c r="G17" s="140"/>
      <c r="H17" s="140"/>
    </row>
    <row r="18" spans="1:8" ht="12.75">
      <c r="A18" s="145"/>
      <c r="B18" s="146"/>
      <c r="C18" s="147"/>
      <c r="D18" s="140"/>
      <c r="E18" s="140"/>
      <c r="F18" s="140"/>
      <c r="G18" s="140"/>
      <c r="H18" s="140"/>
    </row>
    <row r="19" spans="1:8" ht="12.75">
      <c r="A19" s="145"/>
      <c r="B19" s="146"/>
      <c r="C19" s="147"/>
      <c r="D19" s="140"/>
      <c r="E19" s="140"/>
      <c r="F19" s="140"/>
      <c r="G19" s="140"/>
      <c r="H19" s="140"/>
    </row>
    <row r="20" spans="1:8" ht="12.75">
      <c r="A20" s="145"/>
      <c r="B20" s="146"/>
      <c r="C20" s="147"/>
      <c r="D20" s="140"/>
      <c r="E20" s="140"/>
      <c r="F20" s="140"/>
      <c r="G20" s="140"/>
      <c r="H20" s="140"/>
    </row>
    <row r="21" spans="1:8" ht="12.75">
      <c r="A21" s="145"/>
      <c r="B21" s="146"/>
      <c r="C21" s="147"/>
      <c r="D21" s="140"/>
      <c r="E21" s="140"/>
      <c r="F21" s="140"/>
      <c r="G21" s="140"/>
      <c r="H21" s="140"/>
    </row>
    <row r="22" spans="1:8" ht="12.75">
      <c r="A22" s="145"/>
      <c r="B22" s="146"/>
      <c r="C22" s="147"/>
      <c r="D22" s="140"/>
      <c r="E22" s="140"/>
      <c r="F22" s="140"/>
      <c r="G22" s="140"/>
      <c r="H22" s="140"/>
    </row>
    <row r="23" spans="1:8" ht="12.75">
      <c r="A23" s="145"/>
      <c r="B23" s="146"/>
      <c r="C23" s="147"/>
      <c r="D23" s="140"/>
      <c r="E23" s="140"/>
      <c r="F23" s="140"/>
      <c r="G23" s="140"/>
      <c r="H23" s="140"/>
    </row>
    <row r="24" spans="1:8" ht="12.75">
      <c r="A24" s="145"/>
      <c r="B24" s="146"/>
      <c r="C24" s="147"/>
      <c r="D24" s="140"/>
      <c r="E24" s="140"/>
      <c r="F24" s="140"/>
      <c r="G24" s="140"/>
      <c r="H24" s="140"/>
    </row>
    <row r="25" spans="2:8" ht="12.75">
      <c r="B25" s="148" t="s">
        <v>72</v>
      </c>
      <c r="C25" s="148" t="s">
        <v>96</v>
      </c>
      <c r="D25" s="240" t="s">
        <v>99</v>
      </c>
      <c r="E25" s="240"/>
      <c r="F25" s="240" t="s">
        <v>98</v>
      </c>
      <c r="G25" s="240"/>
      <c r="H25" s="148" t="s">
        <v>100</v>
      </c>
    </row>
    <row r="26" spans="2:8" ht="12.75">
      <c r="B26" s="149" t="str">
        <f>Orçamento!A17</f>
        <v>.1</v>
      </c>
      <c r="C26" s="89" t="str">
        <f>Orçamento!C17</f>
        <v>MATERIAIS</v>
      </c>
      <c r="D26" s="244" t="e">
        <f>F26/$F$28</f>
        <v>#VALUE!</v>
      </c>
      <c r="E26" s="244"/>
      <c r="F26" s="239" t="e">
        <f>Orçamento!H17</f>
        <v>#VALUE!</v>
      </c>
      <c r="G26" s="239"/>
      <c r="H26" s="152" t="e">
        <f>F26</f>
        <v>#VALUE!</v>
      </c>
    </row>
    <row r="27" spans="2:8" ht="12.75">
      <c r="B27" s="149" t="str">
        <f>Orçamento!A71</f>
        <v>.2</v>
      </c>
      <c r="C27" s="89" t="str">
        <f>Orçamento!C71</f>
        <v>MÃO DE OBRA</v>
      </c>
      <c r="D27" s="244" t="e">
        <f>F27/$F$28</f>
        <v>#VALUE!</v>
      </c>
      <c r="E27" s="244"/>
      <c r="F27" s="239" t="e">
        <f>Orçamento!H71</f>
        <v>#VALUE!</v>
      </c>
      <c r="G27" s="239"/>
      <c r="H27" s="152" t="e">
        <f>F27+H26</f>
        <v>#VALUE!</v>
      </c>
    </row>
    <row r="28" spans="2:8" ht="12.75">
      <c r="B28" s="241" t="s">
        <v>101</v>
      </c>
      <c r="C28" s="241"/>
      <c r="D28" s="243" t="e">
        <f>SUM(D26:E27)</f>
        <v>#VALUE!</v>
      </c>
      <c r="E28" s="240"/>
      <c r="F28" s="242" t="e">
        <f>SUM(F26:G27)</f>
        <v>#VALUE!</v>
      </c>
      <c r="G28" s="240"/>
      <c r="H28" s="153"/>
    </row>
    <row r="32" ht="13.5" customHeight="1"/>
    <row r="34" spans="3:6" ht="12.75">
      <c r="C34" s="154"/>
      <c r="D34" s="122" t="s">
        <v>116</v>
      </c>
      <c r="E34" s="128">
        <f>'P. BDI'!C39</f>
        <v>0</v>
      </c>
      <c r="F34" s="155"/>
    </row>
    <row r="35" spans="3:5" ht="12.75">
      <c r="C35" s="154"/>
      <c r="D35" s="124" t="s">
        <v>118</v>
      </c>
      <c r="E35" s="154">
        <f>'P. BDI'!C40</f>
        <v>0</v>
      </c>
    </row>
    <row r="36" spans="3:5" ht="12.75">
      <c r="C36" s="86"/>
      <c r="D36" s="126"/>
      <c r="E36" s="86"/>
    </row>
    <row r="37" spans="3:5" ht="12.75">
      <c r="C37" s="86"/>
      <c r="D37" s="126"/>
      <c r="E37" s="86"/>
    </row>
    <row r="38" spans="3:5" ht="12.75">
      <c r="C38" s="97"/>
      <c r="D38" s="83"/>
      <c r="E38" s="97"/>
    </row>
    <row r="39" spans="3:5" ht="12.75">
      <c r="C39" s="97"/>
      <c r="D39" s="97"/>
      <c r="E39" s="97"/>
    </row>
    <row r="40" spans="3:6" ht="12.75">
      <c r="C40" s="154"/>
      <c r="D40" s="122" t="s">
        <v>117</v>
      </c>
      <c r="E40" s="128">
        <f>'P. BDI'!C45</f>
        <v>0</v>
      </c>
      <c r="F40" s="155"/>
    </row>
    <row r="41" spans="3:5" ht="12.75">
      <c r="C41" s="154"/>
      <c r="D41" s="124" t="s">
        <v>60</v>
      </c>
      <c r="E41" s="154">
        <f>'P. BDI'!C46</f>
        <v>0</v>
      </c>
    </row>
  </sheetData>
  <sheetProtection password="C637" sheet="1" selectLockedCells="1"/>
  <mergeCells count="19">
    <mergeCell ref="F27:G27"/>
    <mergeCell ref="D27:E27"/>
    <mergeCell ref="F25:G25"/>
    <mergeCell ref="A12:B12"/>
    <mergeCell ref="A10:B10"/>
    <mergeCell ref="A11:B11"/>
    <mergeCell ref="D26:E26"/>
    <mergeCell ref="A13:B13"/>
    <mergeCell ref="A16:B16"/>
    <mergeCell ref="A2:H3"/>
    <mergeCell ref="A8:B8"/>
    <mergeCell ref="A9:B9"/>
    <mergeCell ref="F26:G26"/>
    <mergeCell ref="D25:E25"/>
    <mergeCell ref="B28:C28"/>
    <mergeCell ref="F28:G28"/>
    <mergeCell ref="D28:E28"/>
    <mergeCell ref="A14:B14"/>
    <mergeCell ref="A15:B15"/>
  </mergeCells>
  <conditionalFormatting sqref="C27">
    <cfRule type="expression" priority="10" dxfId="37" stopIfTrue="1">
      <formula>$J26=1</formula>
    </cfRule>
    <cfRule type="expression" priority="11" dxfId="38" stopIfTrue="1">
      <formula>$K26=2</formula>
    </cfRule>
    <cfRule type="expression" priority="12" dxfId="39" stopIfTrue="1">
      <formula>$K26=3</formula>
    </cfRule>
  </conditionalFormatting>
  <conditionalFormatting sqref="C26">
    <cfRule type="expression" priority="1" dxfId="37" stopIfTrue="1">
      <formula>$J26=1</formula>
    </cfRule>
    <cfRule type="expression" priority="2" dxfId="38" stopIfTrue="1">
      <formula>$K26=2</formula>
    </cfRule>
    <cfRule type="expression" priority="3" dxfId="39" stopIfTrue="1">
      <formula>$K26=3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  <ignoredErrors>
    <ignoredError sqref="C8:C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SheetLayoutView="100" zoomScalePageLayoutView="0" workbookViewId="0" topLeftCell="A52">
      <selection activeCell="E72" sqref="E72"/>
    </sheetView>
  </sheetViews>
  <sheetFormatPr defaultColWidth="9.140625" defaultRowHeight="12.75"/>
  <cols>
    <col min="1" max="1" width="9.140625" style="134" customWidth="1"/>
    <col min="2" max="2" width="13.28125" style="134" bestFit="1" customWidth="1"/>
    <col min="3" max="3" width="54.140625" style="134" customWidth="1"/>
    <col min="4" max="4" width="6.28125" style="134" customWidth="1"/>
    <col min="5" max="5" width="10.28125" style="134" customWidth="1"/>
    <col min="6" max="6" width="11.7109375" style="156" customWidth="1"/>
    <col min="7" max="7" width="11.7109375" style="134" customWidth="1"/>
    <col min="8" max="8" width="13.140625" style="134" customWidth="1"/>
    <col min="9" max="9" width="9.140625" style="134" customWidth="1"/>
    <col min="10" max="10" width="9.140625" style="135" customWidth="1"/>
    <col min="11" max="12" width="9.140625" style="134" customWidth="1"/>
    <col min="13" max="13" width="10.00390625" style="134" bestFit="1" customWidth="1"/>
    <col min="14" max="16384" width="9.140625" style="134" customWidth="1"/>
  </cols>
  <sheetData>
    <row r="1" ht="37.5" customHeight="1">
      <c r="A1" s="94" t="s">
        <v>65</v>
      </c>
    </row>
    <row r="2" spans="1:8" ht="12.75" customHeight="1">
      <c r="A2" s="237" t="s">
        <v>67</v>
      </c>
      <c r="B2" s="237"/>
      <c r="C2" s="237"/>
      <c r="D2" s="237"/>
      <c r="E2" s="237"/>
      <c r="F2" s="237"/>
      <c r="G2" s="237"/>
      <c r="H2" s="237"/>
    </row>
    <row r="3" spans="1:8" ht="15" customHeight="1">
      <c r="A3" s="237"/>
      <c r="B3" s="237"/>
      <c r="C3" s="237"/>
      <c r="D3" s="237"/>
      <c r="E3" s="237"/>
      <c r="F3" s="237"/>
      <c r="G3" s="237"/>
      <c r="H3" s="237"/>
    </row>
    <row r="4" spans="1:8" ht="12.75" customHeight="1">
      <c r="A4" s="136"/>
      <c r="B4" s="136"/>
      <c r="C4" s="136"/>
      <c r="D4" s="136"/>
      <c r="E4" s="136"/>
      <c r="F4" s="157"/>
      <c r="G4" s="136"/>
      <c r="H4" s="136"/>
    </row>
    <row r="5" spans="1:8" ht="15.75" customHeight="1">
      <c r="A5" s="238" t="str">
        <f>'P. BDI'!B3</f>
        <v>Edital :</v>
      </c>
      <c r="B5" s="238"/>
      <c r="C5" s="138" t="str">
        <f>'P. BDI'!C3:F3</f>
        <v>TP-XXX/2019</v>
      </c>
      <c r="D5" s="158"/>
      <c r="E5" s="158"/>
      <c r="F5" s="157"/>
      <c r="G5" s="136"/>
      <c r="H5" s="159"/>
    </row>
    <row r="6" spans="1:7" ht="14.25">
      <c r="A6" s="238" t="str">
        <f>'P. BDI'!B4</f>
        <v>Tomador: </v>
      </c>
      <c r="B6" s="238"/>
      <c r="C6" s="138" t="str">
        <f>'P. BDI'!C4:F4</f>
        <v>Prefeitura Municipal de Dois Vizinhos - PR</v>
      </c>
      <c r="D6" s="158"/>
      <c r="E6" s="158"/>
      <c r="F6" s="157"/>
      <c r="G6" s="136"/>
    </row>
    <row r="7" spans="1:8" ht="12.75">
      <c r="A7" s="238" t="str">
        <f>'P. BDI'!B5</f>
        <v>Empreendimento: </v>
      </c>
      <c r="B7" s="238"/>
      <c r="C7" s="138" t="str">
        <f>'P. BDI'!C5:F5</f>
        <v>EX. DE REDE DE AT C/ POSTO DE TRANSFORMADOR</v>
      </c>
      <c r="D7" s="137"/>
      <c r="E7" s="140"/>
      <c r="F7" s="140"/>
      <c r="G7" s="140"/>
      <c r="H7" s="140"/>
    </row>
    <row r="8" spans="1:8" ht="12.75">
      <c r="A8" s="238" t="str">
        <f>'P. BDI'!B6</f>
        <v>Local da Obra:</v>
      </c>
      <c r="B8" s="238"/>
      <c r="C8" s="138" t="str">
        <f>'P. BDI'!C6:F6</f>
        <v>Rua M, esquina c/ Av. Ulcir Pinzon, Parque Industrial</v>
      </c>
      <c r="D8" s="137"/>
      <c r="E8" s="140"/>
      <c r="F8" s="140"/>
      <c r="G8" s="140"/>
      <c r="H8" s="140"/>
    </row>
    <row r="9" spans="1:8" ht="12.75">
      <c r="A9" s="238" t="str">
        <f>'P. BDI'!B7</f>
        <v>Empresa Prop.:</v>
      </c>
      <c r="B9" s="238"/>
      <c r="C9" s="138" t="str">
        <f>'P. BDI'!C7:F7</f>
        <v>xxxxxxxxxxxxxx</v>
      </c>
      <c r="D9" s="137"/>
      <c r="E9" s="140"/>
      <c r="F9" s="140"/>
      <c r="G9" s="140"/>
      <c r="H9" s="140"/>
    </row>
    <row r="10" spans="1:8" ht="12.75">
      <c r="A10" s="238" t="str">
        <f>'P. BDI'!B8</f>
        <v>CNPJ:</v>
      </c>
      <c r="B10" s="238"/>
      <c r="C10" s="138" t="str">
        <f>'P. BDI'!C8:F8</f>
        <v>xxxxxxxxxxxxxx</v>
      </c>
      <c r="D10" s="137"/>
      <c r="E10" s="140"/>
      <c r="F10" s="140"/>
      <c r="G10" s="140"/>
      <c r="H10" s="140"/>
    </row>
    <row r="11" spans="1:8" ht="12.75">
      <c r="A11" s="238" t="str">
        <f>'P. BDI'!B9</f>
        <v>Data Base:</v>
      </c>
      <c r="B11" s="238"/>
      <c r="C11" s="160">
        <f>'P. BDI'!C9:F9</f>
        <v>43497</v>
      </c>
      <c r="D11" s="137"/>
      <c r="E11" s="137"/>
      <c r="F11" s="142"/>
      <c r="G11" s="106"/>
      <c r="H11" s="140"/>
    </row>
    <row r="12" spans="1:8" ht="12.75">
      <c r="A12" s="238" t="s">
        <v>237</v>
      </c>
      <c r="B12" s="238"/>
      <c r="C12" s="87" t="e">
        <f>'P. BDI'!F31</f>
        <v>#VALUE!</v>
      </c>
      <c r="D12" s="137"/>
      <c r="E12" s="137"/>
      <c r="F12" s="142"/>
      <c r="G12" s="106"/>
      <c r="H12" s="106"/>
    </row>
    <row r="13" spans="1:8" ht="12.75">
      <c r="A13" s="145"/>
      <c r="B13" s="146"/>
      <c r="C13" s="147"/>
      <c r="D13" s="140"/>
      <c r="E13" s="140"/>
      <c r="F13" s="140"/>
      <c r="G13" s="140"/>
      <c r="H13" s="140"/>
    </row>
    <row r="14" spans="1:8" s="163" customFormat="1" ht="25.5" customHeight="1">
      <c r="A14" s="161" t="s">
        <v>72</v>
      </c>
      <c r="B14" s="161" t="s">
        <v>73</v>
      </c>
      <c r="C14" s="161" t="s">
        <v>74</v>
      </c>
      <c r="D14" s="161" t="s">
        <v>121</v>
      </c>
      <c r="E14" s="161" t="s">
        <v>75</v>
      </c>
      <c r="F14" s="162" t="s">
        <v>76</v>
      </c>
      <c r="G14" s="161" t="s">
        <v>77</v>
      </c>
      <c r="H14" s="161" t="s">
        <v>78</v>
      </c>
    </row>
    <row r="15" spans="1:8" s="163" customFormat="1" ht="15.75" customHeight="1" hidden="1">
      <c r="A15" s="246" t="s">
        <v>122</v>
      </c>
      <c r="B15" s="246"/>
      <c r="C15" s="246"/>
      <c r="D15" s="246"/>
      <c r="E15" s="246"/>
      <c r="F15" s="246"/>
      <c r="G15" s="246"/>
      <c r="H15" s="246"/>
    </row>
    <row r="16" spans="1:8" s="163" customFormat="1" ht="15.75" customHeight="1">
      <c r="A16" s="247"/>
      <c r="B16" s="247"/>
      <c r="C16" s="247"/>
      <c r="D16" s="247"/>
      <c r="E16" s="247"/>
      <c r="F16" s="247"/>
      <c r="G16" s="247"/>
      <c r="H16" s="247"/>
    </row>
    <row r="17" spans="1:8" s="135" customFormat="1" ht="12.75">
      <c r="A17" s="164" t="s">
        <v>70</v>
      </c>
      <c r="B17" s="164"/>
      <c r="C17" s="164" t="s">
        <v>134</v>
      </c>
      <c r="D17" s="165"/>
      <c r="E17" s="166"/>
      <c r="F17" s="167"/>
      <c r="G17" s="168" t="s">
        <v>23</v>
      </c>
      <c r="H17" s="167" t="e">
        <f>SUM(H18:H70)</f>
        <v>#VALUE!</v>
      </c>
    </row>
    <row r="18" spans="1:10" s="135" customFormat="1" ht="12.75">
      <c r="A18" s="169" t="s">
        <v>123</v>
      </c>
      <c r="B18" s="170">
        <v>15002119</v>
      </c>
      <c r="C18" s="90" t="s">
        <v>178</v>
      </c>
      <c r="D18" s="171" t="s">
        <v>120</v>
      </c>
      <c r="E18" s="193">
        <v>0</v>
      </c>
      <c r="F18" s="172">
        <v>2</v>
      </c>
      <c r="G18" s="172" t="e">
        <f>ROUND((E18*$C$12)+E18,2)</f>
        <v>#VALUE!</v>
      </c>
      <c r="H18" s="173" t="e">
        <f>F18*G18</f>
        <v>#VALUE!</v>
      </c>
      <c r="J18" s="174"/>
    </row>
    <row r="19" spans="1:10" s="135" customFormat="1" ht="12.75">
      <c r="A19" s="175" t="s">
        <v>124</v>
      </c>
      <c r="B19" s="170">
        <v>15002640</v>
      </c>
      <c r="C19" s="90" t="s">
        <v>179</v>
      </c>
      <c r="D19" s="176" t="s">
        <v>120</v>
      </c>
      <c r="E19" s="193">
        <v>0</v>
      </c>
      <c r="F19" s="177">
        <v>6</v>
      </c>
      <c r="G19" s="177" t="e">
        <f aca="true" t="shared" si="0" ref="G19:G70">ROUND((E19*$C$12)+E19,2)</f>
        <v>#VALUE!</v>
      </c>
      <c r="H19" s="152" t="e">
        <f aca="true" t="shared" si="1" ref="H19:H70">F19*G19</f>
        <v>#VALUE!</v>
      </c>
      <c r="J19" s="174"/>
    </row>
    <row r="20" spans="1:10" s="135" customFormat="1" ht="12.75">
      <c r="A20" s="175" t="s">
        <v>125</v>
      </c>
      <c r="B20" s="170">
        <v>15002838</v>
      </c>
      <c r="C20" s="90" t="s">
        <v>180</v>
      </c>
      <c r="D20" s="178" t="s">
        <v>181</v>
      </c>
      <c r="E20" s="193">
        <v>0</v>
      </c>
      <c r="F20" s="177">
        <v>32</v>
      </c>
      <c r="G20" s="177" t="e">
        <f t="shared" si="0"/>
        <v>#VALUE!</v>
      </c>
      <c r="H20" s="152" t="e">
        <f t="shared" si="1"/>
        <v>#VALUE!</v>
      </c>
      <c r="J20" s="174"/>
    </row>
    <row r="21" spans="1:10" s="135" customFormat="1" ht="12.75">
      <c r="A21" s="175" t="s">
        <v>126</v>
      </c>
      <c r="B21" s="170">
        <v>15004337</v>
      </c>
      <c r="C21" s="90" t="s">
        <v>182</v>
      </c>
      <c r="D21" s="176" t="s">
        <v>120</v>
      </c>
      <c r="E21" s="193">
        <v>0</v>
      </c>
      <c r="F21" s="177">
        <v>1</v>
      </c>
      <c r="G21" s="177" t="e">
        <f t="shared" si="0"/>
        <v>#VALUE!</v>
      </c>
      <c r="H21" s="152" t="e">
        <f t="shared" si="1"/>
        <v>#VALUE!</v>
      </c>
      <c r="J21" s="174"/>
    </row>
    <row r="22" spans="1:10" s="135" customFormat="1" ht="12.75">
      <c r="A22" s="175" t="s">
        <v>127</v>
      </c>
      <c r="B22" s="170">
        <v>15004482</v>
      </c>
      <c r="C22" s="90" t="s">
        <v>183</v>
      </c>
      <c r="D22" s="176" t="s">
        <v>120</v>
      </c>
      <c r="E22" s="193">
        <v>0</v>
      </c>
      <c r="F22" s="177">
        <v>2</v>
      </c>
      <c r="G22" s="177" t="e">
        <f t="shared" si="0"/>
        <v>#VALUE!</v>
      </c>
      <c r="H22" s="152" t="e">
        <f t="shared" si="1"/>
        <v>#VALUE!</v>
      </c>
      <c r="J22" s="174"/>
    </row>
    <row r="23" spans="1:10" s="135" customFormat="1" ht="12.75">
      <c r="A23" s="175" t="s">
        <v>128</v>
      </c>
      <c r="B23" s="170">
        <v>15004882</v>
      </c>
      <c r="C23" s="90" t="s">
        <v>184</v>
      </c>
      <c r="D23" s="179" t="s">
        <v>185</v>
      </c>
      <c r="E23" s="193">
        <v>0</v>
      </c>
      <c r="F23" s="177">
        <v>5.478</v>
      </c>
      <c r="G23" s="177" t="e">
        <f t="shared" si="0"/>
        <v>#VALUE!</v>
      </c>
      <c r="H23" s="152" t="e">
        <f t="shared" si="1"/>
        <v>#VALUE!</v>
      </c>
      <c r="J23" s="174"/>
    </row>
    <row r="24" spans="1:10" s="135" customFormat="1" ht="12.75">
      <c r="A24" s="175" t="s">
        <v>129</v>
      </c>
      <c r="B24" s="170">
        <v>15005306</v>
      </c>
      <c r="C24" s="90" t="s">
        <v>186</v>
      </c>
      <c r="D24" s="176" t="s">
        <v>120</v>
      </c>
      <c r="E24" s="193">
        <v>0</v>
      </c>
      <c r="F24" s="177">
        <v>2</v>
      </c>
      <c r="G24" s="177" t="e">
        <f t="shared" si="0"/>
        <v>#VALUE!</v>
      </c>
      <c r="H24" s="152" t="e">
        <f t="shared" si="1"/>
        <v>#VALUE!</v>
      </c>
      <c r="J24" s="174"/>
    </row>
    <row r="25" spans="1:10" s="135" customFormat="1" ht="12.75">
      <c r="A25" s="175" t="s">
        <v>130</v>
      </c>
      <c r="B25" s="170">
        <v>15005471</v>
      </c>
      <c r="C25" s="90" t="s">
        <v>187</v>
      </c>
      <c r="D25" s="176" t="s">
        <v>120</v>
      </c>
      <c r="E25" s="193">
        <v>0</v>
      </c>
      <c r="F25" s="177">
        <v>6</v>
      </c>
      <c r="G25" s="177" t="e">
        <f t="shared" si="0"/>
        <v>#VALUE!</v>
      </c>
      <c r="H25" s="152" t="e">
        <f t="shared" si="1"/>
        <v>#VALUE!</v>
      </c>
      <c r="J25" s="174"/>
    </row>
    <row r="26" spans="1:10" s="135" customFormat="1" ht="12.75">
      <c r="A26" s="175" t="s">
        <v>131</v>
      </c>
      <c r="B26" s="170">
        <v>15005508</v>
      </c>
      <c r="C26" s="90" t="s">
        <v>188</v>
      </c>
      <c r="D26" s="176" t="s">
        <v>120</v>
      </c>
      <c r="E26" s="193">
        <v>0</v>
      </c>
      <c r="F26" s="177">
        <v>1</v>
      </c>
      <c r="G26" s="177" t="e">
        <f t="shared" si="0"/>
        <v>#VALUE!</v>
      </c>
      <c r="H26" s="152" t="e">
        <f t="shared" si="1"/>
        <v>#VALUE!</v>
      </c>
      <c r="J26" s="174"/>
    </row>
    <row r="27" spans="1:10" s="135" customFormat="1" ht="12.75">
      <c r="A27" s="175" t="s">
        <v>132</v>
      </c>
      <c r="B27" s="170">
        <v>15006270</v>
      </c>
      <c r="C27" s="90" t="s">
        <v>189</v>
      </c>
      <c r="D27" s="176" t="s">
        <v>120</v>
      </c>
      <c r="E27" s="193">
        <v>0</v>
      </c>
      <c r="F27" s="177">
        <v>3</v>
      </c>
      <c r="G27" s="177" t="e">
        <f t="shared" si="0"/>
        <v>#VALUE!</v>
      </c>
      <c r="H27" s="152" t="e">
        <f t="shared" si="1"/>
        <v>#VALUE!</v>
      </c>
      <c r="J27" s="174"/>
    </row>
    <row r="28" spans="1:10" s="135" customFormat="1" ht="12.75">
      <c r="A28" s="175" t="s">
        <v>133</v>
      </c>
      <c r="B28" s="170">
        <v>15006344</v>
      </c>
      <c r="C28" s="90" t="s">
        <v>190</v>
      </c>
      <c r="D28" s="176" t="s">
        <v>120</v>
      </c>
      <c r="E28" s="193">
        <v>0</v>
      </c>
      <c r="F28" s="177">
        <v>3</v>
      </c>
      <c r="G28" s="177" t="e">
        <f t="shared" si="0"/>
        <v>#VALUE!</v>
      </c>
      <c r="H28" s="152" t="e">
        <f t="shared" si="1"/>
        <v>#VALUE!</v>
      </c>
      <c r="J28" s="174"/>
    </row>
    <row r="29" spans="1:10" s="135" customFormat="1" ht="12.75">
      <c r="A29" s="175" t="s">
        <v>136</v>
      </c>
      <c r="B29" s="170">
        <v>15007645</v>
      </c>
      <c r="C29" s="90" t="s">
        <v>191</v>
      </c>
      <c r="D29" s="176" t="s">
        <v>120</v>
      </c>
      <c r="E29" s="193">
        <v>0</v>
      </c>
      <c r="F29" s="177">
        <v>3</v>
      </c>
      <c r="G29" s="177" t="e">
        <f t="shared" si="0"/>
        <v>#VALUE!</v>
      </c>
      <c r="H29" s="152" t="e">
        <f t="shared" si="1"/>
        <v>#VALUE!</v>
      </c>
      <c r="J29" s="174"/>
    </row>
    <row r="30" spans="1:10" s="135" customFormat="1" ht="12.75">
      <c r="A30" s="175" t="s">
        <v>137</v>
      </c>
      <c r="B30" s="170">
        <v>15008292</v>
      </c>
      <c r="C30" s="90" t="s">
        <v>192</v>
      </c>
      <c r="D30" s="176" t="s">
        <v>120</v>
      </c>
      <c r="E30" s="193">
        <v>0</v>
      </c>
      <c r="F30" s="177">
        <v>4</v>
      </c>
      <c r="G30" s="177" t="e">
        <f t="shared" si="0"/>
        <v>#VALUE!</v>
      </c>
      <c r="H30" s="152" t="e">
        <f t="shared" si="1"/>
        <v>#VALUE!</v>
      </c>
      <c r="J30" s="174"/>
    </row>
    <row r="31" spans="1:10" s="135" customFormat="1" ht="12.75">
      <c r="A31" s="175" t="s">
        <v>138</v>
      </c>
      <c r="B31" s="170">
        <v>15010262</v>
      </c>
      <c r="C31" s="90" t="s">
        <v>193</v>
      </c>
      <c r="D31" s="176" t="s">
        <v>120</v>
      </c>
      <c r="E31" s="193">
        <v>0</v>
      </c>
      <c r="F31" s="177">
        <v>2</v>
      </c>
      <c r="G31" s="177" t="e">
        <f t="shared" si="0"/>
        <v>#VALUE!</v>
      </c>
      <c r="H31" s="152" t="e">
        <f t="shared" si="1"/>
        <v>#VALUE!</v>
      </c>
      <c r="J31" s="174"/>
    </row>
    <row r="32" spans="1:10" s="135" customFormat="1" ht="12.75">
      <c r="A32" s="175" t="s">
        <v>139</v>
      </c>
      <c r="B32" s="170">
        <v>15010295</v>
      </c>
      <c r="C32" s="90" t="s">
        <v>194</v>
      </c>
      <c r="D32" s="176" t="s">
        <v>120</v>
      </c>
      <c r="E32" s="193">
        <v>0</v>
      </c>
      <c r="F32" s="177">
        <v>4</v>
      </c>
      <c r="G32" s="177" t="e">
        <f t="shared" si="0"/>
        <v>#VALUE!</v>
      </c>
      <c r="H32" s="152" t="e">
        <f t="shared" si="1"/>
        <v>#VALUE!</v>
      </c>
      <c r="J32" s="174"/>
    </row>
    <row r="33" spans="1:10" s="135" customFormat="1" ht="12.75">
      <c r="A33" s="175" t="s">
        <v>140</v>
      </c>
      <c r="B33" s="170">
        <v>15010424</v>
      </c>
      <c r="C33" s="90" t="s">
        <v>195</v>
      </c>
      <c r="D33" s="176" t="s">
        <v>120</v>
      </c>
      <c r="E33" s="193">
        <v>0</v>
      </c>
      <c r="F33" s="177">
        <v>6</v>
      </c>
      <c r="G33" s="177" t="e">
        <f t="shared" si="0"/>
        <v>#VALUE!</v>
      </c>
      <c r="H33" s="152" t="e">
        <f t="shared" si="1"/>
        <v>#VALUE!</v>
      </c>
      <c r="J33" s="174"/>
    </row>
    <row r="34" spans="1:10" s="135" customFormat="1" ht="12.75">
      <c r="A34" s="175" t="s">
        <v>141</v>
      </c>
      <c r="B34" s="170">
        <v>15010994</v>
      </c>
      <c r="C34" s="90" t="s">
        <v>196</v>
      </c>
      <c r="D34" s="176" t="s">
        <v>120</v>
      </c>
      <c r="E34" s="193">
        <v>0</v>
      </c>
      <c r="F34" s="177">
        <v>4</v>
      </c>
      <c r="G34" s="177" t="e">
        <f t="shared" si="0"/>
        <v>#VALUE!</v>
      </c>
      <c r="H34" s="152" t="e">
        <f t="shared" si="1"/>
        <v>#VALUE!</v>
      </c>
      <c r="J34" s="174"/>
    </row>
    <row r="35" spans="1:10" s="135" customFormat="1" ht="12.75">
      <c r="A35" s="175" t="s">
        <v>142</v>
      </c>
      <c r="B35" s="170">
        <v>15011039</v>
      </c>
      <c r="C35" s="90" t="s">
        <v>197</v>
      </c>
      <c r="D35" s="176" t="s">
        <v>120</v>
      </c>
      <c r="E35" s="193">
        <v>0</v>
      </c>
      <c r="F35" s="177">
        <v>8</v>
      </c>
      <c r="G35" s="177" t="e">
        <f t="shared" si="0"/>
        <v>#VALUE!</v>
      </c>
      <c r="H35" s="152" t="e">
        <f t="shared" si="1"/>
        <v>#VALUE!</v>
      </c>
      <c r="J35" s="174"/>
    </row>
    <row r="36" spans="1:10" s="135" customFormat="1" ht="12.75">
      <c r="A36" s="175" t="s">
        <v>143</v>
      </c>
      <c r="B36" s="170">
        <v>15011065</v>
      </c>
      <c r="C36" s="90" t="s">
        <v>198</v>
      </c>
      <c r="D36" s="176" t="s">
        <v>120</v>
      </c>
      <c r="E36" s="193">
        <v>0</v>
      </c>
      <c r="F36" s="177">
        <v>1</v>
      </c>
      <c r="G36" s="177" t="e">
        <f t="shared" si="0"/>
        <v>#VALUE!</v>
      </c>
      <c r="H36" s="152" t="e">
        <f t="shared" si="1"/>
        <v>#VALUE!</v>
      </c>
      <c r="J36" s="174"/>
    </row>
    <row r="37" spans="1:10" s="135" customFormat="1" ht="12.75">
      <c r="A37" s="175" t="s">
        <v>144</v>
      </c>
      <c r="B37" s="170">
        <v>15011093</v>
      </c>
      <c r="C37" s="90" t="s">
        <v>199</v>
      </c>
      <c r="D37" s="176" t="s">
        <v>120</v>
      </c>
      <c r="E37" s="193">
        <v>0</v>
      </c>
      <c r="F37" s="177">
        <v>2</v>
      </c>
      <c r="G37" s="177" t="e">
        <f t="shared" si="0"/>
        <v>#VALUE!</v>
      </c>
      <c r="H37" s="152" t="e">
        <f t="shared" si="1"/>
        <v>#VALUE!</v>
      </c>
      <c r="J37" s="174"/>
    </row>
    <row r="38" spans="1:10" s="135" customFormat="1" ht="12.75">
      <c r="A38" s="175" t="s">
        <v>145</v>
      </c>
      <c r="B38" s="170">
        <v>15011260</v>
      </c>
      <c r="C38" s="90" t="s">
        <v>200</v>
      </c>
      <c r="D38" s="176" t="s">
        <v>120</v>
      </c>
      <c r="E38" s="193">
        <v>0</v>
      </c>
      <c r="F38" s="177">
        <v>4</v>
      </c>
      <c r="G38" s="177" t="e">
        <f t="shared" si="0"/>
        <v>#VALUE!</v>
      </c>
      <c r="H38" s="152" t="e">
        <f t="shared" si="1"/>
        <v>#VALUE!</v>
      </c>
      <c r="J38" s="174"/>
    </row>
    <row r="39" spans="1:10" s="135" customFormat="1" ht="12.75">
      <c r="A39" s="175" t="s">
        <v>146</v>
      </c>
      <c r="B39" s="170">
        <v>15011267</v>
      </c>
      <c r="C39" s="90" t="s">
        <v>201</v>
      </c>
      <c r="D39" s="176" t="s">
        <v>120</v>
      </c>
      <c r="E39" s="193">
        <v>0</v>
      </c>
      <c r="F39" s="177">
        <v>5</v>
      </c>
      <c r="G39" s="177" t="e">
        <f t="shared" si="0"/>
        <v>#VALUE!</v>
      </c>
      <c r="H39" s="152" t="e">
        <f t="shared" si="1"/>
        <v>#VALUE!</v>
      </c>
      <c r="J39" s="174"/>
    </row>
    <row r="40" spans="1:10" s="135" customFormat="1" ht="12.75">
      <c r="A40" s="175" t="s">
        <v>147</v>
      </c>
      <c r="B40" s="170">
        <v>15011301</v>
      </c>
      <c r="C40" s="90" t="s">
        <v>202</v>
      </c>
      <c r="D40" s="176" t="s">
        <v>120</v>
      </c>
      <c r="E40" s="193">
        <v>0</v>
      </c>
      <c r="F40" s="177">
        <v>2</v>
      </c>
      <c r="G40" s="177" t="e">
        <f t="shared" si="0"/>
        <v>#VALUE!</v>
      </c>
      <c r="H40" s="152" t="e">
        <f t="shared" si="1"/>
        <v>#VALUE!</v>
      </c>
      <c r="J40" s="174"/>
    </row>
    <row r="41" spans="1:10" s="135" customFormat="1" ht="12.75">
      <c r="A41" s="175" t="s">
        <v>148</v>
      </c>
      <c r="B41" s="170">
        <v>15011304</v>
      </c>
      <c r="C41" s="90" t="s">
        <v>203</v>
      </c>
      <c r="D41" s="176" t="s">
        <v>120</v>
      </c>
      <c r="E41" s="193">
        <v>0</v>
      </c>
      <c r="F41" s="177">
        <v>1</v>
      </c>
      <c r="G41" s="177" t="e">
        <f t="shared" si="0"/>
        <v>#VALUE!</v>
      </c>
      <c r="H41" s="152" t="e">
        <f t="shared" si="1"/>
        <v>#VALUE!</v>
      </c>
      <c r="J41" s="174"/>
    </row>
    <row r="42" spans="1:10" s="135" customFormat="1" ht="12.75">
      <c r="A42" s="175" t="s">
        <v>149</v>
      </c>
      <c r="B42" s="170">
        <v>15011406</v>
      </c>
      <c r="C42" s="90" t="s">
        <v>204</v>
      </c>
      <c r="D42" s="176" t="s">
        <v>120</v>
      </c>
      <c r="E42" s="193">
        <v>0</v>
      </c>
      <c r="F42" s="177">
        <v>5</v>
      </c>
      <c r="G42" s="177" t="e">
        <f t="shared" si="0"/>
        <v>#VALUE!</v>
      </c>
      <c r="H42" s="152" t="e">
        <f t="shared" si="1"/>
        <v>#VALUE!</v>
      </c>
      <c r="J42" s="174"/>
    </row>
    <row r="43" spans="1:10" s="135" customFormat="1" ht="12.75">
      <c r="A43" s="175" t="s">
        <v>150</v>
      </c>
      <c r="B43" s="170">
        <v>15011430</v>
      </c>
      <c r="C43" s="90" t="s">
        <v>205</v>
      </c>
      <c r="D43" s="176" t="s">
        <v>120</v>
      </c>
      <c r="E43" s="193">
        <v>0</v>
      </c>
      <c r="F43" s="177">
        <v>3</v>
      </c>
      <c r="G43" s="177" t="e">
        <f t="shared" si="0"/>
        <v>#VALUE!</v>
      </c>
      <c r="H43" s="152" t="e">
        <f t="shared" si="1"/>
        <v>#VALUE!</v>
      </c>
      <c r="J43" s="174"/>
    </row>
    <row r="44" spans="1:10" s="135" customFormat="1" ht="12.75">
      <c r="A44" s="175" t="s">
        <v>151</v>
      </c>
      <c r="B44" s="170">
        <v>15011477</v>
      </c>
      <c r="C44" s="90" t="s">
        <v>206</v>
      </c>
      <c r="D44" s="176" t="s">
        <v>120</v>
      </c>
      <c r="E44" s="193">
        <v>0</v>
      </c>
      <c r="F44" s="177">
        <v>26</v>
      </c>
      <c r="G44" s="177" t="e">
        <f t="shared" si="0"/>
        <v>#VALUE!</v>
      </c>
      <c r="H44" s="152" t="e">
        <f t="shared" si="1"/>
        <v>#VALUE!</v>
      </c>
      <c r="J44" s="174"/>
    </row>
    <row r="45" spans="1:10" s="135" customFormat="1" ht="12.75">
      <c r="A45" s="175" t="s">
        <v>152</v>
      </c>
      <c r="B45" s="170">
        <v>15011505</v>
      </c>
      <c r="C45" s="90" t="s">
        <v>207</v>
      </c>
      <c r="D45" s="176" t="s">
        <v>120</v>
      </c>
      <c r="E45" s="193">
        <v>0</v>
      </c>
      <c r="F45" s="177">
        <v>8</v>
      </c>
      <c r="G45" s="177" t="e">
        <f t="shared" si="0"/>
        <v>#VALUE!</v>
      </c>
      <c r="H45" s="152" t="e">
        <f t="shared" si="1"/>
        <v>#VALUE!</v>
      </c>
      <c r="J45" s="174"/>
    </row>
    <row r="46" spans="1:10" s="135" customFormat="1" ht="12.75">
      <c r="A46" s="175" t="s">
        <v>153</v>
      </c>
      <c r="B46" s="170">
        <v>15011543</v>
      </c>
      <c r="C46" s="90" t="s">
        <v>208</v>
      </c>
      <c r="D46" s="176" t="s">
        <v>120</v>
      </c>
      <c r="E46" s="193">
        <v>0</v>
      </c>
      <c r="F46" s="177">
        <v>6</v>
      </c>
      <c r="G46" s="177" t="e">
        <f t="shared" si="0"/>
        <v>#VALUE!</v>
      </c>
      <c r="H46" s="152" t="e">
        <f t="shared" si="1"/>
        <v>#VALUE!</v>
      </c>
      <c r="J46" s="174"/>
    </row>
    <row r="47" spans="1:10" s="135" customFormat="1" ht="12.75">
      <c r="A47" s="175" t="s">
        <v>154</v>
      </c>
      <c r="B47" s="170">
        <v>15011585</v>
      </c>
      <c r="C47" s="90" t="s">
        <v>209</v>
      </c>
      <c r="D47" s="176" t="s">
        <v>120</v>
      </c>
      <c r="E47" s="193">
        <v>0</v>
      </c>
      <c r="F47" s="177">
        <v>2</v>
      </c>
      <c r="G47" s="177" t="e">
        <f t="shared" si="0"/>
        <v>#VALUE!</v>
      </c>
      <c r="H47" s="152" t="e">
        <f t="shared" si="1"/>
        <v>#VALUE!</v>
      </c>
      <c r="J47" s="174"/>
    </row>
    <row r="48" spans="1:10" s="135" customFormat="1" ht="12.75">
      <c r="A48" s="175" t="s">
        <v>155</v>
      </c>
      <c r="B48" s="170">
        <v>15011919</v>
      </c>
      <c r="C48" s="90" t="s">
        <v>210</v>
      </c>
      <c r="D48" s="176" t="s">
        <v>120</v>
      </c>
      <c r="E48" s="193">
        <v>0</v>
      </c>
      <c r="F48" s="177">
        <v>3</v>
      </c>
      <c r="G48" s="177" t="e">
        <f t="shared" si="0"/>
        <v>#VALUE!</v>
      </c>
      <c r="H48" s="152" t="e">
        <f t="shared" si="1"/>
        <v>#VALUE!</v>
      </c>
      <c r="J48" s="174"/>
    </row>
    <row r="49" spans="1:10" s="135" customFormat="1" ht="12.75">
      <c r="A49" s="175" t="s">
        <v>156</v>
      </c>
      <c r="B49" s="170">
        <v>15013796</v>
      </c>
      <c r="C49" s="90" t="s">
        <v>211</v>
      </c>
      <c r="D49" s="176" t="s">
        <v>120</v>
      </c>
      <c r="E49" s="193">
        <v>0</v>
      </c>
      <c r="F49" s="177">
        <v>3</v>
      </c>
      <c r="G49" s="177" t="e">
        <f t="shared" si="0"/>
        <v>#VALUE!</v>
      </c>
      <c r="H49" s="152" t="e">
        <f t="shared" si="1"/>
        <v>#VALUE!</v>
      </c>
      <c r="J49" s="174"/>
    </row>
    <row r="50" spans="1:10" s="135" customFormat="1" ht="12.75">
      <c r="A50" s="175" t="s">
        <v>157</v>
      </c>
      <c r="B50" s="170">
        <v>15014309</v>
      </c>
      <c r="C50" s="90" t="s">
        <v>212</v>
      </c>
      <c r="D50" s="176" t="s">
        <v>120</v>
      </c>
      <c r="E50" s="193">
        <v>0</v>
      </c>
      <c r="F50" s="177">
        <v>6</v>
      </c>
      <c r="G50" s="177" t="e">
        <f t="shared" si="0"/>
        <v>#VALUE!</v>
      </c>
      <c r="H50" s="152" t="e">
        <f t="shared" si="1"/>
        <v>#VALUE!</v>
      </c>
      <c r="J50" s="174"/>
    </row>
    <row r="51" spans="1:10" s="135" customFormat="1" ht="12.75">
      <c r="A51" s="175" t="s">
        <v>158</v>
      </c>
      <c r="B51" s="170">
        <v>15014462</v>
      </c>
      <c r="C51" s="90" t="s">
        <v>213</v>
      </c>
      <c r="D51" s="176" t="s">
        <v>120</v>
      </c>
      <c r="E51" s="193">
        <v>0</v>
      </c>
      <c r="F51" s="177">
        <v>6</v>
      </c>
      <c r="G51" s="177" t="e">
        <f t="shared" si="0"/>
        <v>#VALUE!</v>
      </c>
      <c r="H51" s="152" t="e">
        <f t="shared" si="1"/>
        <v>#VALUE!</v>
      </c>
      <c r="J51" s="174"/>
    </row>
    <row r="52" spans="1:10" s="135" customFormat="1" ht="12.75">
      <c r="A52" s="175" t="s">
        <v>159</v>
      </c>
      <c r="B52" s="170">
        <v>15014564</v>
      </c>
      <c r="C52" s="90" t="s">
        <v>214</v>
      </c>
      <c r="D52" s="176" t="s">
        <v>120</v>
      </c>
      <c r="E52" s="193">
        <v>0</v>
      </c>
      <c r="F52" s="177">
        <v>6</v>
      </c>
      <c r="G52" s="177" t="e">
        <f t="shared" si="0"/>
        <v>#VALUE!</v>
      </c>
      <c r="H52" s="152" t="e">
        <f t="shared" si="1"/>
        <v>#VALUE!</v>
      </c>
      <c r="J52" s="174"/>
    </row>
    <row r="53" spans="1:10" s="135" customFormat="1" ht="12.75">
      <c r="A53" s="175" t="s">
        <v>160</v>
      </c>
      <c r="B53" s="170">
        <v>15014632</v>
      </c>
      <c r="C53" s="90" t="s">
        <v>215</v>
      </c>
      <c r="D53" s="176" t="s">
        <v>120</v>
      </c>
      <c r="E53" s="193">
        <v>0</v>
      </c>
      <c r="F53" s="177">
        <v>2</v>
      </c>
      <c r="G53" s="177" t="e">
        <f t="shared" si="0"/>
        <v>#VALUE!</v>
      </c>
      <c r="H53" s="152" t="e">
        <f t="shared" si="1"/>
        <v>#VALUE!</v>
      </c>
      <c r="J53" s="174"/>
    </row>
    <row r="54" spans="1:10" s="135" customFormat="1" ht="12.75">
      <c r="A54" s="175" t="s">
        <v>161</v>
      </c>
      <c r="B54" s="170">
        <v>15014832</v>
      </c>
      <c r="C54" s="90" t="s">
        <v>216</v>
      </c>
      <c r="D54" s="176" t="s">
        <v>120</v>
      </c>
      <c r="E54" s="193">
        <v>0</v>
      </c>
      <c r="F54" s="177">
        <v>4</v>
      </c>
      <c r="G54" s="177" t="e">
        <f t="shared" si="0"/>
        <v>#VALUE!</v>
      </c>
      <c r="H54" s="152" t="e">
        <f t="shared" si="1"/>
        <v>#VALUE!</v>
      </c>
      <c r="J54" s="174"/>
    </row>
    <row r="55" spans="1:10" s="135" customFormat="1" ht="12.75">
      <c r="A55" s="175" t="s">
        <v>162</v>
      </c>
      <c r="B55" s="170">
        <v>15014832</v>
      </c>
      <c r="C55" s="90" t="s">
        <v>217</v>
      </c>
      <c r="D55" s="176" t="s">
        <v>120</v>
      </c>
      <c r="E55" s="193">
        <v>0</v>
      </c>
      <c r="F55" s="177">
        <v>2</v>
      </c>
      <c r="G55" s="177" t="e">
        <f t="shared" si="0"/>
        <v>#VALUE!</v>
      </c>
      <c r="H55" s="152" t="e">
        <f t="shared" si="1"/>
        <v>#VALUE!</v>
      </c>
      <c r="J55" s="174"/>
    </row>
    <row r="56" spans="1:10" s="135" customFormat="1" ht="12.75">
      <c r="A56" s="175" t="s">
        <v>163</v>
      </c>
      <c r="B56" s="170">
        <v>15015107</v>
      </c>
      <c r="C56" s="90" t="s">
        <v>218</v>
      </c>
      <c r="D56" s="176" t="s">
        <v>120</v>
      </c>
      <c r="E56" s="193">
        <v>0</v>
      </c>
      <c r="F56" s="177">
        <v>3</v>
      </c>
      <c r="G56" s="177" t="e">
        <f t="shared" si="0"/>
        <v>#VALUE!</v>
      </c>
      <c r="H56" s="152" t="e">
        <f t="shared" si="1"/>
        <v>#VALUE!</v>
      </c>
      <c r="J56" s="174"/>
    </row>
    <row r="57" spans="1:10" s="135" customFormat="1" ht="12.75">
      <c r="A57" s="175" t="s">
        <v>164</v>
      </c>
      <c r="B57" s="170">
        <v>15015131</v>
      </c>
      <c r="C57" s="90" t="s">
        <v>219</v>
      </c>
      <c r="D57" s="176" t="s">
        <v>120</v>
      </c>
      <c r="E57" s="193">
        <v>0</v>
      </c>
      <c r="F57" s="177">
        <v>3</v>
      </c>
      <c r="G57" s="177" t="e">
        <f t="shared" si="0"/>
        <v>#VALUE!</v>
      </c>
      <c r="H57" s="152" t="e">
        <f t="shared" si="1"/>
        <v>#VALUE!</v>
      </c>
      <c r="J57" s="174"/>
    </row>
    <row r="58" spans="1:10" s="135" customFormat="1" ht="12.75">
      <c r="A58" s="175" t="s">
        <v>165</v>
      </c>
      <c r="B58" s="170">
        <v>15015136</v>
      </c>
      <c r="C58" s="90" t="s">
        <v>220</v>
      </c>
      <c r="D58" s="176" t="s">
        <v>119</v>
      </c>
      <c r="E58" s="193">
        <v>0</v>
      </c>
      <c r="F58" s="177">
        <v>3</v>
      </c>
      <c r="G58" s="177" t="e">
        <f t="shared" si="0"/>
        <v>#VALUE!</v>
      </c>
      <c r="H58" s="152" t="e">
        <f t="shared" si="1"/>
        <v>#VALUE!</v>
      </c>
      <c r="J58" s="174"/>
    </row>
    <row r="59" spans="1:10" s="135" customFormat="1" ht="12.75">
      <c r="A59" s="175" t="s">
        <v>166</v>
      </c>
      <c r="B59" s="170">
        <v>15015805</v>
      </c>
      <c r="C59" s="90" t="s">
        <v>221</v>
      </c>
      <c r="D59" s="176" t="s">
        <v>120</v>
      </c>
      <c r="E59" s="193">
        <v>0</v>
      </c>
      <c r="F59" s="177">
        <v>3</v>
      </c>
      <c r="G59" s="177" t="e">
        <f t="shared" si="0"/>
        <v>#VALUE!</v>
      </c>
      <c r="H59" s="152" t="e">
        <f t="shared" si="1"/>
        <v>#VALUE!</v>
      </c>
      <c r="J59" s="174"/>
    </row>
    <row r="60" spans="1:10" s="135" customFormat="1" ht="12.75">
      <c r="A60" s="175" t="s">
        <v>167</v>
      </c>
      <c r="B60" s="170">
        <v>15015837</v>
      </c>
      <c r="C60" s="90" t="s">
        <v>222</v>
      </c>
      <c r="D60" s="180" t="s">
        <v>120</v>
      </c>
      <c r="E60" s="193">
        <v>0</v>
      </c>
      <c r="F60" s="181">
        <v>1</v>
      </c>
      <c r="G60" s="181" t="e">
        <f t="shared" si="0"/>
        <v>#VALUE!</v>
      </c>
      <c r="H60" s="182" t="e">
        <f t="shared" si="1"/>
        <v>#VALUE!</v>
      </c>
      <c r="J60" s="174"/>
    </row>
    <row r="61" spans="1:10" s="135" customFormat="1" ht="12.75">
      <c r="A61" s="175" t="s">
        <v>168</v>
      </c>
      <c r="B61" s="170">
        <v>15015875</v>
      </c>
      <c r="C61" s="90" t="s">
        <v>223</v>
      </c>
      <c r="D61" s="180" t="s">
        <v>120</v>
      </c>
      <c r="E61" s="193">
        <v>0</v>
      </c>
      <c r="F61" s="183">
        <v>3</v>
      </c>
      <c r="G61" s="184" t="e">
        <f t="shared" si="0"/>
        <v>#VALUE!</v>
      </c>
      <c r="H61" s="152" t="e">
        <f t="shared" si="1"/>
        <v>#VALUE!</v>
      </c>
      <c r="J61" s="174"/>
    </row>
    <row r="62" spans="1:10" s="135" customFormat="1" ht="12.75">
      <c r="A62" s="175" t="s">
        <v>169</v>
      </c>
      <c r="B62" s="170">
        <v>15018683</v>
      </c>
      <c r="C62" s="90" t="s">
        <v>224</v>
      </c>
      <c r="D62" s="176" t="s">
        <v>120</v>
      </c>
      <c r="E62" s="193">
        <v>0</v>
      </c>
      <c r="F62" s="185">
        <v>9</v>
      </c>
      <c r="G62" s="186" t="e">
        <f t="shared" si="0"/>
        <v>#VALUE!</v>
      </c>
      <c r="H62" s="152" t="e">
        <f t="shared" si="1"/>
        <v>#VALUE!</v>
      </c>
      <c r="J62" s="174"/>
    </row>
    <row r="63" spans="1:10" s="135" customFormat="1" ht="12.75">
      <c r="A63" s="175" t="s">
        <v>170</v>
      </c>
      <c r="B63" s="170">
        <v>20000068</v>
      </c>
      <c r="C63" s="90" t="s">
        <v>225</v>
      </c>
      <c r="D63" s="187" t="s">
        <v>119</v>
      </c>
      <c r="E63" s="193">
        <v>0</v>
      </c>
      <c r="F63" s="185">
        <v>450.56</v>
      </c>
      <c r="G63" s="186" t="e">
        <f t="shared" si="0"/>
        <v>#VALUE!</v>
      </c>
      <c r="H63" s="152" t="e">
        <f t="shared" si="1"/>
        <v>#VALUE!</v>
      </c>
      <c r="J63" s="174"/>
    </row>
    <row r="64" spans="1:10" s="135" customFormat="1" ht="12.75">
      <c r="A64" s="175" t="s">
        <v>171</v>
      </c>
      <c r="B64" s="170">
        <v>20000102</v>
      </c>
      <c r="C64" s="90" t="s">
        <v>226</v>
      </c>
      <c r="D64" s="178" t="s">
        <v>185</v>
      </c>
      <c r="E64" s="193">
        <v>0</v>
      </c>
      <c r="F64" s="185">
        <v>27.634</v>
      </c>
      <c r="G64" s="186" t="e">
        <f t="shared" si="0"/>
        <v>#VALUE!</v>
      </c>
      <c r="H64" s="152" t="e">
        <f t="shared" si="1"/>
        <v>#VALUE!</v>
      </c>
      <c r="J64" s="174"/>
    </row>
    <row r="65" spans="1:10" s="135" customFormat="1" ht="12.75">
      <c r="A65" s="175" t="s">
        <v>172</v>
      </c>
      <c r="B65" s="170">
        <v>20004412</v>
      </c>
      <c r="C65" s="90" t="s">
        <v>227</v>
      </c>
      <c r="D65" s="178" t="s">
        <v>120</v>
      </c>
      <c r="E65" s="193">
        <v>0</v>
      </c>
      <c r="F65" s="185">
        <v>1</v>
      </c>
      <c r="G65" s="186" t="e">
        <f t="shared" si="0"/>
        <v>#VALUE!</v>
      </c>
      <c r="H65" s="152" t="e">
        <f t="shared" si="1"/>
        <v>#VALUE!</v>
      </c>
      <c r="J65" s="174"/>
    </row>
    <row r="66" spans="1:10" s="135" customFormat="1" ht="12.75">
      <c r="A66" s="175" t="s">
        <v>173</v>
      </c>
      <c r="B66" s="170">
        <v>20009088</v>
      </c>
      <c r="C66" s="90" t="s">
        <v>228</v>
      </c>
      <c r="D66" s="178" t="s">
        <v>120</v>
      </c>
      <c r="E66" s="193">
        <v>0</v>
      </c>
      <c r="F66" s="185">
        <v>2</v>
      </c>
      <c r="G66" s="186" t="e">
        <f t="shared" si="0"/>
        <v>#VALUE!</v>
      </c>
      <c r="H66" s="152" t="e">
        <f t="shared" si="1"/>
        <v>#VALUE!</v>
      </c>
      <c r="J66" s="174"/>
    </row>
    <row r="67" spans="1:10" s="135" customFormat="1" ht="12.75">
      <c r="A67" s="175" t="s">
        <v>174</v>
      </c>
      <c r="B67" s="170">
        <v>20009172</v>
      </c>
      <c r="C67" s="90" t="s">
        <v>229</v>
      </c>
      <c r="D67" s="178" t="s">
        <v>120</v>
      </c>
      <c r="E67" s="193">
        <v>0</v>
      </c>
      <c r="F67" s="185">
        <v>1</v>
      </c>
      <c r="G67" s="186" t="e">
        <f t="shared" si="0"/>
        <v>#VALUE!</v>
      </c>
      <c r="H67" s="152" t="e">
        <f t="shared" si="1"/>
        <v>#VALUE!</v>
      </c>
      <c r="J67" s="174"/>
    </row>
    <row r="68" spans="1:10" s="135" customFormat="1" ht="12.75">
      <c r="A68" s="175" t="s">
        <v>175</v>
      </c>
      <c r="B68" s="170">
        <v>20009176</v>
      </c>
      <c r="C68" s="90" t="s">
        <v>230</v>
      </c>
      <c r="D68" s="178" t="s">
        <v>120</v>
      </c>
      <c r="E68" s="193">
        <v>0</v>
      </c>
      <c r="F68" s="185">
        <v>1</v>
      </c>
      <c r="G68" s="186" t="e">
        <f t="shared" si="0"/>
        <v>#VALUE!</v>
      </c>
      <c r="H68" s="152" t="e">
        <f t="shared" si="1"/>
        <v>#VALUE!</v>
      </c>
      <c r="J68" s="174"/>
    </row>
    <row r="69" spans="1:10" s="135" customFormat="1" ht="12.75">
      <c r="A69" s="175" t="s">
        <v>176</v>
      </c>
      <c r="B69" s="170">
        <v>20009557</v>
      </c>
      <c r="C69" s="90" t="s">
        <v>231</v>
      </c>
      <c r="D69" s="176" t="s">
        <v>119</v>
      </c>
      <c r="E69" s="193">
        <v>0</v>
      </c>
      <c r="F69" s="185">
        <v>15.68</v>
      </c>
      <c r="G69" s="186" t="e">
        <f t="shared" si="0"/>
        <v>#VALUE!</v>
      </c>
      <c r="H69" s="152" t="e">
        <f t="shared" si="1"/>
        <v>#VALUE!</v>
      </c>
      <c r="J69" s="174"/>
    </row>
    <row r="70" spans="1:10" s="135" customFormat="1" ht="12.75">
      <c r="A70" s="175" t="s">
        <v>177</v>
      </c>
      <c r="B70" s="170">
        <v>20009897</v>
      </c>
      <c r="C70" s="90" t="s">
        <v>232</v>
      </c>
      <c r="D70" s="188" t="s">
        <v>120</v>
      </c>
      <c r="E70" s="193">
        <v>0</v>
      </c>
      <c r="F70" s="189">
        <v>2</v>
      </c>
      <c r="G70" s="186" t="e">
        <f t="shared" si="0"/>
        <v>#VALUE!</v>
      </c>
      <c r="H70" s="152" t="e">
        <f t="shared" si="1"/>
        <v>#VALUE!</v>
      </c>
      <c r="J70" s="174"/>
    </row>
    <row r="71" spans="1:10" s="190" customFormat="1" ht="12.75">
      <c r="A71" s="164" t="s">
        <v>71</v>
      </c>
      <c r="B71" s="164"/>
      <c r="C71" s="164" t="s">
        <v>135</v>
      </c>
      <c r="D71" s="165"/>
      <c r="E71" s="166"/>
      <c r="F71" s="167"/>
      <c r="G71" s="168" t="s">
        <v>23</v>
      </c>
      <c r="H71" s="167" t="e">
        <f>SUM(H72:H72)</f>
        <v>#VALUE!</v>
      </c>
      <c r="J71" s="174"/>
    </row>
    <row r="72" spans="1:12" s="190" customFormat="1" ht="12.75">
      <c r="A72" s="175" t="s">
        <v>123</v>
      </c>
      <c r="B72" s="170"/>
      <c r="C72" s="90" t="s">
        <v>135</v>
      </c>
      <c r="D72" s="178" t="s">
        <v>233</v>
      </c>
      <c r="E72" s="194">
        <v>0</v>
      </c>
      <c r="F72" s="191">
        <v>195</v>
      </c>
      <c r="G72" s="186" t="e">
        <f>ROUND((E72*$C$12)+E72,2)</f>
        <v>#VALUE!</v>
      </c>
      <c r="H72" s="152" t="e">
        <f>F72*G72</f>
        <v>#VALUE!</v>
      </c>
      <c r="J72" s="174"/>
      <c r="L72" s="135"/>
    </row>
    <row r="73" spans="1:10" ht="12.75">
      <c r="A73" s="245" t="s">
        <v>79</v>
      </c>
      <c r="B73" s="245"/>
      <c r="C73" s="245"/>
      <c r="D73" s="245"/>
      <c r="E73" s="245"/>
      <c r="F73" s="245"/>
      <c r="G73" s="245"/>
      <c r="H73" s="167" t="e">
        <f>H75/(1+C12)</f>
        <v>#VALUE!</v>
      </c>
      <c r="J73" s="174"/>
    </row>
    <row r="74" spans="1:8" ht="12.75">
      <c r="A74" s="245" t="s">
        <v>81</v>
      </c>
      <c r="B74" s="245"/>
      <c r="C74" s="245"/>
      <c r="D74" s="245"/>
      <c r="E74" s="245"/>
      <c r="F74" s="245"/>
      <c r="G74" s="245"/>
      <c r="H74" s="167" t="e">
        <f>H75-H73</f>
        <v>#VALUE!</v>
      </c>
    </row>
    <row r="75" spans="1:8" ht="12.75">
      <c r="A75" s="245" t="s">
        <v>80</v>
      </c>
      <c r="B75" s="245"/>
      <c r="C75" s="245"/>
      <c r="D75" s="245"/>
      <c r="E75" s="245"/>
      <c r="F75" s="245"/>
      <c r="G75" s="245"/>
      <c r="H75" s="167" t="e">
        <f>H17+H71</f>
        <v>#VALUE!</v>
      </c>
    </row>
    <row r="80" spans="4:10" ht="12.75">
      <c r="D80" s="122" t="s">
        <v>116</v>
      </c>
      <c r="E80" s="128">
        <f>'P. BDI'!C39</f>
        <v>0</v>
      </c>
      <c r="F80" s="192"/>
      <c r="J80" s="134"/>
    </row>
    <row r="81" spans="4:10" ht="12.75">
      <c r="D81" s="124" t="s">
        <v>118</v>
      </c>
      <c r="E81" s="154">
        <f>'P. BDI'!C40</f>
        <v>0</v>
      </c>
      <c r="J81" s="134"/>
    </row>
    <row r="82" spans="4:10" ht="12.75">
      <c r="D82" s="126"/>
      <c r="E82" s="86"/>
      <c r="J82" s="134"/>
    </row>
    <row r="83" spans="4:10" ht="12.75">
      <c r="D83" s="126"/>
      <c r="E83" s="86"/>
      <c r="J83" s="134"/>
    </row>
    <row r="84" spans="4:10" ht="12.75">
      <c r="D84" s="83"/>
      <c r="E84" s="97"/>
      <c r="J84" s="134"/>
    </row>
    <row r="85" spans="4:10" ht="12.75">
      <c r="D85" s="97"/>
      <c r="E85" s="97"/>
      <c r="J85" s="134"/>
    </row>
    <row r="86" spans="4:10" ht="12.75">
      <c r="D86" s="122" t="s">
        <v>117</v>
      </c>
      <c r="E86" s="128">
        <f>'P. BDI'!C45</f>
        <v>0</v>
      </c>
      <c r="F86" s="192"/>
      <c r="J86" s="134"/>
    </row>
    <row r="87" spans="4:10" ht="12.75">
      <c r="D87" s="124" t="s">
        <v>60</v>
      </c>
      <c r="E87" s="154">
        <f>'P. BDI'!C46</f>
        <v>0</v>
      </c>
      <c r="J87" s="134"/>
    </row>
  </sheetData>
  <sheetProtection password="C637" sheet="1" selectLockedCells="1"/>
  <mergeCells count="14">
    <mergeCell ref="A12:B12"/>
    <mergeCell ref="A74:G74"/>
    <mergeCell ref="A15:H15"/>
    <mergeCell ref="A16:H16"/>
    <mergeCell ref="A75:G75"/>
    <mergeCell ref="A10:B10"/>
    <mergeCell ref="A11:B11"/>
    <mergeCell ref="A73:G73"/>
    <mergeCell ref="A2:H3"/>
    <mergeCell ref="A5:B5"/>
    <mergeCell ref="A6:B6"/>
    <mergeCell ref="A7:B7"/>
    <mergeCell ref="A8:B8"/>
    <mergeCell ref="A9:B9"/>
  </mergeCells>
  <conditionalFormatting sqref="C72">
    <cfRule type="expression" priority="4464" dxfId="37" stopIfTrue="1">
      <formula>Orçamento!#REF!=1</formula>
    </cfRule>
    <cfRule type="expression" priority="4465" dxfId="38" stopIfTrue="1">
      <formula>Orçamento!#REF!=2</formula>
    </cfRule>
    <cfRule type="expression" priority="4466" dxfId="39" stopIfTrue="1">
      <formula>Orçamento!#REF!=3</formula>
    </cfRule>
  </conditionalFormatting>
  <conditionalFormatting sqref="C18:C63 C70">
    <cfRule type="expression" priority="10" dxfId="37" stopIfTrue="1">
      <formula>Orçamento!#REF!=1</formula>
    </cfRule>
    <cfRule type="expression" priority="11" dxfId="38" stopIfTrue="1">
      <formula>Orçamento!#REF!=2</formula>
    </cfRule>
    <cfRule type="expression" priority="12" dxfId="39" stopIfTrue="1">
      <formula>Orçamento!#REF!=3</formula>
    </cfRule>
  </conditionalFormatting>
  <conditionalFormatting sqref="C64:C68">
    <cfRule type="expression" priority="4" dxfId="37" stopIfTrue="1">
      <formula>Orçamento!#REF!=1</formula>
    </cfRule>
    <cfRule type="expression" priority="5" dxfId="38" stopIfTrue="1">
      <formula>Orçamento!#REF!=2</formula>
    </cfRule>
    <cfRule type="expression" priority="6" dxfId="39" stopIfTrue="1">
      <formula>Orçamento!#REF!=3</formula>
    </cfRule>
  </conditionalFormatting>
  <conditionalFormatting sqref="C69">
    <cfRule type="expression" priority="1" dxfId="37" stopIfTrue="1">
      <formula>Orçamento!#REF!=1</formula>
    </cfRule>
    <cfRule type="expression" priority="2" dxfId="38" stopIfTrue="1">
      <formula>Orçamento!#REF!=2</formula>
    </cfRule>
    <cfRule type="expression" priority="3" dxfId="39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56" r:id="rId1"/>
  <ignoredErrors>
    <ignoredError sqref="H71 H17" formula="1"/>
    <ignoredError sqref="C5:C11 A5:B11 C12 B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20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13</v>
      </c>
      <c r="B22" s="11" t="s">
        <v>0</v>
      </c>
      <c r="C22" s="11" t="s">
        <v>1</v>
      </c>
      <c r="D22" s="11"/>
      <c r="E22" s="1" t="s">
        <v>14</v>
      </c>
      <c r="F22" s="31"/>
      <c r="G22" s="1" t="s">
        <v>15</v>
      </c>
      <c r="H22" s="31"/>
      <c r="I22" s="1" t="s">
        <v>16</v>
      </c>
      <c r="J22" s="31"/>
      <c r="K22" s="1" t="s">
        <v>17</v>
      </c>
      <c r="L22" s="31"/>
      <c r="M22" s="1" t="s">
        <v>18</v>
      </c>
      <c r="N22" s="31"/>
      <c r="O22" s="1" t="s">
        <v>19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6">
      <selection activeCell="C12" sqref="C12"/>
    </sheetView>
  </sheetViews>
  <sheetFormatPr defaultColWidth="9.140625" defaultRowHeight="12.75"/>
  <cols>
    <col min="1" max="1" width="7.140625" style="134" customWidth="1"/>
    <col min="2" max="2" width="9.421875" style="134" customWidth="1"/>
    <col min="3" max="3" width="54.140625" style="134" customWidth="1"/>
    <col min="4" max="4" width="6.28125" style="134" customWidth="1"/>
    <col min="5" max="5" width="10.28125" style="134" customWidth="1"/>
    <col min="6" max="6" width="10.7109375" style="134" bestFit="1" customWidth="1"/>
    <col min="7" max="15" width="11.7109375" style="134" customWidth="1"/>
    <col min="16" max="16" width="10.7109375" style="134" customWidth="1"/>
    <col min="17" max="16384" width="9.140625" style="134" customWidth="1"/>
  </cols>
  <sheetData>
    <row r="1" ht="37.5" customHeight="1">
      <c r="A1" s="94" t="s">
        <v>65</v>
      </c>
    </row>
    <row r="2" spans="1:16" ht="12.75" customHeight="1">
      <c r="A2" s="237" t="s">
        <v>115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6" ht="1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8" ht="12.75" customHeight="1">
      <c r="A4" s="136"/>
      <c r="B4" s="136"/>
      <c r="C4" s="136"/>
      <c r="D4" s="136"/>
      <c r="E4" s="136"/>
      <c r="F4" s="136"/>
      <c r="G4" s="136"/>
      <c r="H4" s="136"/>
    </row>
    <row r="5" spans="1:7" ht="15.75" customHeight="1">
      <c r="A5" s="238" t="str">
        <f>'P. BDI'!B3</f>
        <v>Edital :</v>
      </c>
      <c r="B5" s="238"/>
      <c r="C5" s="138" t="str">
        <f>'P. BDI'!C3:F3</f>
        <v>TP-XXX/2019</v>
      </c>
      <c r="D5" s="136"/>
      <c r="E5" s="136"/>
      <c r="F5" s="136"/>
      <c r="G5" s="136"/>
    </row>
    <row r="6" spans="1:3" ht="12.75">
      <c r="A6" s="238" t="str">
        <f>'P. BDI'!B4</f>
        <v>Tomador: </v>
      </c>
      <c r="B6" s="238"/>
      <c r="C6" s="138" t="str">
        <f>'P. BDI'!C4:F4</f>
        <v>Prefeitura Municipal de Dois Vizinhos - PR</v>
      </c>
    </row>
    <row r="7" spans="1:8" ht="12.75">
      <c r="A7" s="238" t="str">
        <f>'P. BDI'!B5</f>
        <v>Empreendimento: </v>
      </c>
      <c r="B7" s="238"/>
      <c r="C7" s="138" t="str">
        <f>'P. BDI'!C5:F5</f>
        <v>EX. DE REDE DE AT C/ POSTO DE TRANSFORMADOR</v>
      </c>
      <c r="D7" s="137"/>
      <c r="E7" s="140"/>
      <c r="F7" s="140"/>
      <c r="G7" s="140"/>
      <c r="H7" s="140"/>
    </row>
    <row r="8" spans="1:8" ht="12.75">
      <c r="A8" s="238" t="str">
        <f>'P. BDI'!B6</f>
        <v>Local da Obra:</v>
      </c>
      <c r="B8" s="238"/>
      <c r="C8" s="138" t="str">
        <f>'P. BDI'!C6:F6</f>
        <v>Rua M, esquina c/ Av. Ulcir Pinzon, Parque Industrial</v>
      </c>
      <c r="D8" s="137"/>
      <c r="E8" s="140"/>
      <c r="F8" s="140"/>
      <c r="G8" s="140"/>
      <c r="H8" s="140"/>
    </row>
    <row r="9" spans="1:8" ht="12.75">
      <c r="A9" s="238" t="str">
        <f>'P. BDI'!B7</f>
        <v>Empresa Prop.:</v>
      </c>
      <c r="B9" s="238"/>
      <c r="C9" s="138" t="str">
        <f>'P. BDI'!C7:F7</f>
        <v>xxxxxxxxxxxxxx</v>
      </c>
      <c r="D9" s="137"/>
      <c r="E9" s="140"/>
      <c r="F9" s="140"/>
      <c r="G9" s="140"/>
      <c r="H9" s="140"/>
    </row>
    <row r="10" spans="1:8" ht="12.75">
      <c r="A10" s="238" t="str">
        <f>'P. BDI'!B8</f>
        <v>CNPJ:</v>
      </c>
      <c r="B10" s="238"/>
      <c r="C10" s="138" t="str">
        <f>'P. BDI'!C8:F8</f>
        <v>xxxxxxxxxxxxxx</v>
      </c>
      <c r="D10" s="137"/>
      <c r="E10" s="140"/>
      <c r="F10" s="140"/>
      <c r="G10" s="140"/>
      <c r="H10" s="140"/>
    </row>
    <row r="11" spans="1:8" ht="12.75">
      <c r="A11" s="238" t="str">
        <f>'P. BDI'!B9</f>
        <v>Data Base:</v>
      </c>
      <c r="B11" s="238"/>
      <c r="C11" s="141">
        <f>'P. BDI'!C9:F9</f>
        <v>43497</v>
      </c>
      <c r="D11" s="137"/>
      <c r="E11" s="137"/>
      <c r="F11" s="142"/>
      <c r="G11" s="106"/>
      <c r="H11" s="106"/>
    </row>
    <row r="12" spans="1:8" ht="12.75">
      <c r="A12" s="238" t="s">
        <v>237</v>
      </c>
      <c r="B12" s="238"/>
      <c r="C12" s="87" t="e">
        <f>'P. BDI'!F31</f>
        <v>#VALUE!</v>
      </c>
      <c r="D12" s="137"/>
      <c r="E12" s="137"/>
      <c r="F12" s="142"/>
      <c r="G12" s="106"/>
      <c r="H12" s="106"/>
    </row>
    <row r="13" spans="1:8" ht="12.75">
      <c r="A13" s="238" t="s">
        <v>97</v>
      </c>
      <c r="B13" s="238"/>
      <c r="C13" s="195" t="e">
        <f>Orçamento!H75</f>
        <v>#VALUE!</v>
      </c>
      <c r="D13" s="137"/>
      <c r="E13" s="140"/>
      <c r="F13" s="140"/>
      <c r="G13" s="140"/>
      <c r="H13" s="140"/>
    </row>
    <row r="15" spans="2:16" ht="12.75">
      <c r="B15" s="148" t="s">
        <v>72</v>
      </c>
      <c r="C15" s="240" t="s">
        <v>96</v>
      </c>
      <c r="D15" s="240"/>
      <c r="E15" s="240" t="s">
        <v>102</v>
      </c>
      <c r="F15" s="240"/>
      <c r="G15" s="148" t="s">
        <v>103</v>
      </c>
      <c r="H15" s="148" t="s">
        <v>104</v>
      </c>
      <c r="I15" s="148" t="s">
        <v>105</v>
      </c>
      <c r="J15" s="148" t="s">
        <v>106</v>
      </c>
      <c r="K15" s="148" t="s">
        <v>107</v>
      </c>
      <c r="L15" s="148" t="s">
        <v>108</v>
      </c>
      <c r="M15" s="148" t="s">
        <v>109</v>
      </c>
      <c r="N15" s="148" t="s">
        <v>110</v>
      </c>
      <c r="O15" s="148" t="s">
        <v>111</v>
      </c>
      <c r="P15" s="148" t="s">
        <v>112</v>
      </c>
    </row>
    <row r="16" spans="2:16" ht="12.75">
      <c r="B16" s="196" t="str">
        <f>QCI!B26</f>
        <v>.1</v>
      </c>
      <c r="C16" s="255" t="str">
        <f>QCI!C26</f>
        <v>MATERIAIS</v>
      </c>
      <c r="D16" s="255"/>
      <c r="E16" s="254" t="e">
        <f>QCI!F26</f>
        <v>#VALUE!</v>
      </c>
      <c r="F16" s="254"/>
      <c r="G16" s="197">
        <v>0.4</v>
      </c>
      <c r="H16" s="150">
        <v>0.3</v>
      </c>
      <c r="I16" s="150">
        <v>0.3</v>
      </c>
      <c r="J16" s="150"/>
      <c r="K16" s="150"/>
      <c r="L16" s="150"/>
      <c r="M16" s="150"/>
      <c r="N16" s="150"/>
      <c r="O16" s="150"/>
      <c r="P16" s="198">
        <f>SUM(G16:O16)</f>
        <v>1</v>
      </c>
    </row>
    <row r="17" spans="2:16" ht="12.75">
      <c r="B17" s="196" t="str">
        <f>QCI!B27</f>
        <v>.2</v>
      </c>
      <c r="C17" s="255" t="str">
        <f>QCI!C27</f>
        <v>MÃO DE OBRA</v>
      </c>
      <c r="D17" s="255"/>
      <c r="E17" s="254" t="e">
        <f>QCI!F27</f>
        <v>#VALUE!</v>
      </c>
      <c r="F17" s="254"/>
      <c r="G17" s="197">
        <v>0.4</v>
      </c>
      <c r="H17" s="150">
        <v>0.3</v>
      </c>
      <c r="I17" s="150">
        <v>0.3</v>
      </c>
      <c r="J17" s="197"/>
      <c r="K17" s="197"/>
      <c r="L17" s="197"/>
      <c r="M17" s="197"/>
      <c r="N17" s="197"/>
      <c r="O17" s="197"/>
      <c r="P17" s="198">
        <f>SUM(G17:O17)</f>
        <v>1</v>
      </c>
    </row>
    <row r="18" spans="2:16" ht="12.75">
      <c r="B18" s="248" t="s">
        <v>114</v>
      </c>
      <c r="C18" s="248"/>
      <c r="D18" s="248"/>
      <c r="E18" s="251">
        <v>1</v>
      </c>
      <c r="F18" s="252"/>
      <c r="G18" s="199" t="e">
        <f aca="true" t="shared" si="0" ref="G18:O18">G19/$E$19</f>
        <v>#VALUE!</v>
      </c>
      <c r="H18" s="199" t="e">
        <f t="shared" si="0"/>
        <v>#VALUE!</v>
      </c>
      <c r="I18" s="199" t="e">
        <f t="shared" si="0"/>
        <v>#VALUE!</v>
      </c>
      <c r="J18" s="199" t="e">
        <f t="shared" si="0"/>
        <v>#VALUE!</v>
      </c>
      <c r="K18" s="199" t="e">
        <f t="shared" si="0"/>
        <v>#VALUE!</v>
      </c>
      <c r="L18" s="199" t="e">
        <f t="shared" si="0"/>
        <v>#VALUE!</v>
      </c>
      <c r="M18" s="199" t="e">
        <f t="shared" si="0"/>
        <v>#VALUE!</v>
      </c>
      <c r="N18" s="199" t="e">
        <f t="shared" si="0"/>
        <v>#VALUE!</v>
      </c>
      <c r="O18" s="199" t="e">
        <f t="shared" si="0"/>
        <v>#VALUE!</v>
      </c>
      <c r="P18" s="200"/>
    </row>
    <row r="19" spans="2:16" ht="12.75">
      <c r="B19" s="248" t="s">
        <v>24</v>
      </c>
      <c r="C19" s="248"/>
      <c r="D19" s="248"/>
      <c r="E19" s="253" t="e">
        <f>SUM(E16:F17)</f>
        <v>#VALUE!</v>
      </c>
      <c r="F19" s="239"/>
      <c r="G19" s="151" t="e">
        <f aca="true" t="shared" si="1" ref="G19:O19">(G16*$E$16)+(G17*$E$17)</f>
        <v>#VALUE!</v>
      </c>
      <c r="H19" s="151" t="e">
        <f t="shared" si="1"/>
        <v>#VALUE!</v>
      </c>
      <c r="I19" s="151" t="e">
        <f t="shared" si="1"/>
        <v>#VALUE!</v>
      </c>
      <c r="J19" s="151" t="e">
        <f t="shared" si="1"/>
        <v>#VALUE!</v>
      </c>
      <c r="K19" s="151" t="e">
        <f t="shared" si="1"/>
        <v>#VALUE!</v>
      </c>
      <c r="L19" s="151" t="e">
        <f t="shared" si="1"/>
        <v>#VALUE!</v>
      </c>
      <c r="M19" s="151" t="e">
        <f t="shared" si="1"/>
        <v>#VALUE!</v>
      </c>
      <c r="N19" s="151" t="e">
        <f t="shared" si="1"/>
        <v>#VALUE!</v>
      </c>
      <c r="O19" s="151" t="e">
        <f t="shared" si="1"/>
        <v>#VALUE!</v>
      </c>
      <c r="P19" s="201"/>
    </row>
    <row r="20" spans="2:16" ht="12.75">
      <c r="B20" s="248" t="s">
        <v>113</v>
      </c>
      <c r="C20" s="248"/>
      <c r="D20" s="248"/>
      <c r="E20" s="249"/>
      <c r="F20" s="250"/>
      <c r="G20" s="202" t="e">
        <f>G19</f>
        <v>#VALUE!</v>
      </c>
      <c r="H20" s="202" t="e">
        <f>H19+G20</f>
        <v>#VALUE!</v>
      </c>
      <c r="I20" s="202" t="e">
        <f aca="true" t="shared" si="2" ref="I20:O20">I19+H20</f>
        <v>#VALUE!</v>
      </c>
      <c r="J20" s="202" t="e">
        <f t="shared" si="2"/>
        <v>#VALUE!</v>
      </c>
      <c r="K20" s="202" t="e">
        <f t="shared" si="2"/>
        <v>#VALUE!</v>
      </c>
      <c r="L20" s="202" t="e">
        <f t="shared" si="2"/>
        <v>#VALUE!</v>
      </c>
      <c r="M20" s="202" t="e">
        <f t="shared" si="2"/>
        <v>#VALUE!</v>
      </c>
      <c r="N20" s="202" t="e">
        <f t="shared" si="2"/>
        <v>#VALUE!</v>
      </c>
      <c r="O20" s="202" t="e">
        <f t="shared" si="2"/>
        <v>#VALUE!</v>
      </c>
      <c r="P20" s="203"/>
    </row>
    <row r="26" spans="6:8" ht="12.75">
      <c r="F26" s="122" t="s">
        <v>116</v>
      </c>
      <c r="G26" s="128">
        <f>'P. BDI'!C39</f>
        <v>0</v>
      </c>
      <c r="H26" s="155"/>
    </row>
    <row r="27" spans="6:7" ht="12.75">
      <c r="F27" s="124" t="s">
        <v>118</v>
      </c>
      <c r="G27" s="154">
        <f>'P. BDI'!C40</f>
        <v>0</v>
      </c>
    </row>
    <row r="28" spans="6:7" ht="12.75">
      <c r="F28" s="126"/>
      <c r="G28" s="86"/>
    </row>
    <row r="29" spans="6:7" ht="12.75">
      <c r="F29" s="126"/>
      <c r="G29" s="86"/>
    </row>
    <row r="30" spans="6:7" ht="12.75">
      <c r="F30" s="83"/>
      <c r="G30" s="97"/>
    </row>
    <row r="31" spans="6:7" ht="12.75">
      <c r="F31" s="97"/>
      <c r="G31" s="97"/>
    </row>
    <row r="32" spans="6:8" ht="12.75">
      <c r="F32" s="122" t="s">
        <v>117</v>
      </c>
      <c r="G32" s="128">
        <f>'P. BDI'!C45</f>
        <v>0</v>
      </c>
      <c r="H32" s="155"/>
    </row>
    <row r="33" spans="6:7" ht="12.75">
      <c r="F33" s="124" t="s">
        <v>60</v>
      </c>
      <c r="G33" s="154">
        <f>'P. BDI'!C46</f>
        <v>0</v>
      </c>
    </row>
  </sheetData>
  <sheetProtection password="C637" sheet="1" selectLockedCells="1"/>
  <mergeCells count="22">
    <mergeCell ref="E16:F16"/>
    <mergeCell ref="E17:F17"/>
    <mergeCell ref="A5:B5"/>
    <mergeCell ref="A6:B6"/>
    <mergeCell ref="C16:D16"/>
    <mergeCell ref="C17:D17"/>
    <mergeCell ref="A13:B13"/>
    <mergeCell ref="A8:B8"/>
    <mergeCell ref="C15:D15"/>
    <mergeCell ref="E15:F15"/>
    <mergeCell ref="B20:D20"/>
    <mergeCell ref="E20:F20"/>
    <mergeCell ref="E18:F18"/>
    <mergeCell ref="E19:F19"/>
    <mergeCell ref="B18:D18"/>
    <mergeCell ref="B19:D19"/>
    <mergeCell ref="A2:P3"/>
    <mergeCell ref="A11:B11"/>
    <mergeCell ref="A12:B12"/>
    <mergeCell ref="A7:B7"/>
    <mergeCell ref="A9:B9"/>
    <mergeCell ref="A10:B10"/>
  </mergeCells>
  <conditionalFormatting sqref="C16:C17">
    <cfRule type="expression" priority="13" dxfId="37" stopIfTrue="1">
      <formula>$J16=1</formula>
    </cfRule>
    <cfRule type="expression" priority="14" dxfId="38" stopIfTrue="1">
      <formula>$K16=2</formula>
    </cfRule>
    <cfRule type="expression" priority="15" dxfId="39" stopIfTrue="1">
      <formula>$K16=3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  <ignoredErrors>
    <ignoredError sqref="C5:C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RAUL ZANELLA</cp:lastModifiedBy>
  <cp:lastPrinted>2018-09-17T18:10:08Z</cp:lastPrinted>
  <dcterms:created xsi:type="dcterms:W3CDTF">2006-10-10T19:21:35Z</dcterms:created>
  <dcterms:modified xsi:type="dcterms:W3CDTF">2019-02-07T11:43:06Z</dcterms:modified>
  <cp:category/>
  <cp:version/>
  <cp:contentType/>
  <cp:contentStatus/>
</cp:coreProperties>
</file>