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0"/>
  </bookViews>
  <sheets>
    <sheet name="P. BDI" sheetId="1" r:id="rId1"/>
    <sheet name="QCI" sheetId="2" r:id="rId2"/>
    <sheet name="Orçamento" sheetId="3" r:id="rId3"/>
    <sheet name="CRONO MORADIAS 08-08-07" sheetId="4" state="hidden" r:id="rId4"/>
    <sheet name="CRON" sheetId="5" r:id="rId5"/>
  </sheets>
  <externalReferences>
    <externalReference r:id="rId8"/>
  </externalReferences>
  <definedNames>
    <definedName name="_xlnm.Print_Area" localSheetId="4">'CRON'!$A$2:$L$55</definedName>
    <definedName name="_xlnm.Print_Area" localSheetId="3">'CRONO MORADIAS 08-08-07'!$A$1:$P$36</definedName>
    <definedName name="_xlnm.Print_Area" localSheetId="2">'Orçamento'!$A$1:$H$60</definedName>
    <definedName name="_xlnm.Print_Area" localSheetId="0">'P. BDI'!$A$2:$F$49</definedName>
    <definedName name="_xlnm.Print_Area" localSheetId="1">'QCI'!$A$2:$H$57</definedName>
    <definedName name="CONCATENAR">CONCATENATE(#REF!," ",#REF!)</definedName>
    <definedName name="DATAEMISSAO">#REF!</definedName>
    <definedName name="DATART">#REF!</definedName>
    <definedName name="EMPRESAS">OFFSET('[1]Cotações'!$B$25,1,0):OFFSET('[1]Cotações'!$H$41,-1,0)</definedName>
    <definedName name="INDICES">OFFSET('[1]Cotações'!$B$20,1,0):OFFSET('[1]Cotações'!$I$24,-1,0)</definedName>
    <definedName name="LOCALIDADE">#REF!</definedName>
    <definedName name="NCOMPOSICOES">15</definedName>
    <definedName name="NCOTACOES">15</definedName>
    <definedName name="NEMPRESAS">15</definedName>
    <definedName name="NINDICES">3</definedName>
    <definedName name="NRELATORIOS">COUNTA('[1]Relatórios'!$A:$A)-2</definedName>
    <definedName name="NumerEmpresa">15</definedName>
    <definedName name="NumerIndice">3</definedName>
    <definedName name="Objeto">"Referência"</definedName>
    <definedName name="RelatoriosFontes">OFFSET('[1]Relatórios'!$A$5,1,0,NRELATORIOS)</definedName>
    <definedName name="SENHAGT" hidden="1">"PM2CAIXA"</definedName>
  </definedNames>
  <calcPr fullCalcOnLoad="1"/>
</workbook>
</file>

<file path=xl/sharedStrings.xml><?xml version="1.0" encoding="utf-8"?>
<sst xmlns="http://schemas.openxmlformats.org/spreadsheetml/2006/main" count="272" uniqueCount="192">
  <si>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</si>
  <si>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</si>
  <si>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</si>
  <si>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</si>
  <si>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</si>
  <si>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</si>
  <si>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</si>
  <si>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</si>
  <si>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</si>
  <si>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</si>
  <si>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</si>
  <si>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</si>
  <si>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</si>
  <si>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>M2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</si>
  <si>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</si>
  <si>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</si>
  <si>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</si>
  <si>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</si>
  <si>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</si>
  <si>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</si>
  <si>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</si>
  <si>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</si>
  <si>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</si>
  <si>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</si>
  <si>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</si>
  <si>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</si>
  <si>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</si>
  <si>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</si>
  <si>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</si>
  <si>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</si>
  <si>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</si>
  <si>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</si>
  <si>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</si>
  <si>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</si>
  <si>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</si>
  <si>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</si>
  <si>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</si>
  <si>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</si>
  <si>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</si>
  <si>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</si>
  <si>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</si>
  <si>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</si>
  <si>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</si>
  <si>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</si>
  <si>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</si>
  <si>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</si>
  <si>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</si>
  <si>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</si>
  <si>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</si>
  <si>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</si>
  <si>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</si>
  <si>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</si>
  <si>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</si>
  <si>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</si>
  <si>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</si>
  <si>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</si>
  <si>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</si>
  <si>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</si>
  <si>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</si>
  <si>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</si>
  <si>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</si>
  <si>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</si>
  <si>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</si>
  <si>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</si>
  <si>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</si>
  <si>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</si>
  <si>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</si>
  <si>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</si>
  <si>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</si>
  <si>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</si>
  <si>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</si>
  <si>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UM</t>
  </si>
  <si>
    <t>ITEM .</t>
  </si>
  <si>
    <t>REF.</t>
  </si>
  <si>
    <t>DESCRIÇÃO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</si>
  <si>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</si>
  <si>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</si>
  <si>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</si>
  <si>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</si>
  <si>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</si>
  <si>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</si>
  <si>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</si>
  <si>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</si>
  <si>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</si>
  <si>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</si>
  <si>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</si>
  <si>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</si>
  <si>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</si>
  <si>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</si>
  <si>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</si>
  <si>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</si>
  <si>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</si>
  <si>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</si>
  <si>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</si>
  <si>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</si>
  <si>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</si>
  <si>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</si>
  <si>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</si>
  <si>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</si>
  <si>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</si>
  <si>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</si>
  <si>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</si>
  <si>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</si>
  <si>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</si>
  <si>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</si>
  <si>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</si>
  <si>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</si>
  <si>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</si>
  <si>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</si>
  <si>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</si>
  <si>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</si>
  <si>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</si>
  <si>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</si>
  <si>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</si>
  <si>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</si>
  <si>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1.1</t>
  </si>
  <si>
    <t>M3</t>
  </si>
  <si>
    <t>4.1</t>
  </si>
  <si>
    <t>M</t>
  </si>
  <si>
    <t>SERVIÇOS PRELIMINARES</t>
  </si>
  <si>
    <t>PLACA DE OBRA (PARA CONSTRUCAO CIVIL) EM CHAPA GALVANIZADA *N. 22*, DE *2,0 X 1,125* M</t>
  </si>
  <si>
    <t>.</t>
  </si>
  <si>
    <t>Área m²:</t>
  </si>
  <si>
    <t>VALOR UNIT. R$</t>
  </si>
  <si>
    <t>Area:</t>
  </si>
  <si>
    <t>SINAPI 08/2018 DESONERADO</t>
  </si>
  <si>
    <t xml:space="preserve">M2    </t>
  </si>
  <si>
    <t>Carimbo e Assinatura:</t>
  </si>
  <si>
    <t>PRAÇA AV. MÉXICO</t>
  </si>
  <si>
    <t>AV. MÉXICO ESQ. COM RUA JOSÉ DO PATROCÍNIO</t>
  </si>
  <si>
    <t>PISOS E REVESTIMENTOS</t>
  </si>
  <si>
    <t>4.2</t>
  </si>
  <si>
    <t>4.3</t>
  </si>
  <si>
    <t xml:space="preserve">UN    </t>
  </si>
  <si>
    <t>5.1</t>
  </si>
  <si>
    <t>ACABAMENTOS</t>
  </si>
  <si>
    <t>1.2</t>
  </si>
  <si>
    <t>2.1</t>
  </si>
  <si>
    <t>2.2</t>
  </si>
  <si>
    <t>1.3</t>
  </si>
  <si>
    <t>2.3</t>
  </si>
  <si>
    <t>73783/12</t>
  </si>
  <si>
    <t>UN</t>
  </si>
  <si>
    <t>4.4</t>
  </si>
  <si>
    <t>INSTALAÇÕES ELÉTRICAS E DE ÁGUA FRIA</t>
  </si>
  <si>
    <t>97635*</t>
  </si>
  <si>
    <t xml:space="preserve">UN </t>
  </si>
  <si>
    <t>2.4</t>
  </si>
  <si>
    <t>2.5</t>
  </si>
  <si>
    <t>1.4</t>
  </si>
  <si>
    <t>1.5</t>
  </si>
  <si>
    <t>CARGA MANUAL DE ENTULHO EM CAMINHAO BASCULANTE 6 M3</t>
  </si>
  <si>
    <t>M3XKM</t>
  </si>
  <si>
    <t>DEMOLIÇÃO DE CALÇADA, DE FORMA MANUAL, S/ REAPROVEITAMENTO.</t>
  </si>
  <si>
    <t>2.6</t>
  </si>
  <si>
    <t>4.5</t>
  </si>
  <si>
    <t>TRANSPORTE DE ENTULHO COM CAMINHAO BASCULANTE 6 M3, RODOVIA PAVIMENTADA (DMT = 5 KM).</t>
  </si>
  <si>
    <t>COMP. 01</t>
  </si>
  <si>
    <t>ASSENTAMENTO DE GUIA (MEIO-FIO) EM TRECHO CURVO, CONFECCIONADA EM CONCRETO PRÉ-FABRICADO, DIMENSÕES 100X15X13X30 CM (COMPRIMENTO X BASE INFERIOR X BASE SUPERIOR X ALTURA), PARA VIAS URBANAS (USO VIÁRIO).</t>
  </si>
  <si>
    <t xml:space="preserve">(FAIXA ELEVADA) CONSTRUÇÃO DE PAVIMENTO COM APLICAÇÃO DE CONCRETO BETUMINOSO USINADO A QUENTE (CBUQ), CAMADA DE ROLAMENTO, COM ESPESSURA DE 7,0 CM - EXCLUSIVE TRANSPORTE. </t>
  </si>
  <si>
    <t xml:space="preserve">CABO DE COBRE FLEXÍVEL ISOLADO, 2,5 MM², ANTI-CHAMA 0,6/1,0 KV, PARA CIRCUITOS TERMINAIS - FORNECIMENTO E INSTALAÇÃO. </t>
  </si>
  <si>
    <t xml:space="preserve">ELETRODUTO FLEXÍVEL CORRUGADO, PVC, DN 25 MM (3/4"), PARA CIRCUITOS TERMINAIS, INSTALADO EM LAJE - FORNECIMENTO E INSTALAÇÃO. </t>
  </si>
  <si>
    <t>POSTE CONCRETO SEÇÃO CIRCULAR COMPRIMENTO=7M CARGA NOMINAL NO TOPO 300KG INCLUSIVE ESCAVACAO EXCLUSIVE TRANSPORTE - FORNECIMENTO E COLOCAÇÃO.</t>
  </si>
  <si>
    <t xml:space="preserve">PONTO DE CONSUMO TERMINAL DE ÁGUA FRIA (SUBRAMAL) COM TUBULAÇÃO DE PVC, DN 25 MM, INSTALADO EM RAMAL DE ÁGUA, INCLUSOS RASGO E CHUMBAMENTO EM ALVENARIA. </t>
  </si>
  <si>
    <t>RAMPA DE ACESSIBILIDADE.</t>
  </si>
  <si>
    <t>LIMPEZA FINAL DA OBRA.</t>
  </si>
  <si>
    <t>GRAMA SINTÉTICA.</t>
  </si>
  <si>
    <t>DEMOLIÇÃO DE BASE DE POSTE EM CONCRETO ARMADO, DE FORMA MANUAL, SEM REAPROVEITAMENTO. AF_12/2017</t>
  </si>
  <si>
    <t>PREGÃO 147/18</t>
  </si>
  <si>
    <t>PLANTIO DE GRAMA EM PLACAS. AF_05/2018</t>
  </si>
  <si>
    <t>BANCOS</t>
  </si>
  <si>
    <t>FABRICAÇÃO, MONTAGEM E DESMONTAGEM DE FÔRMA PARA VIGA BALDRAME, EM CHAPA DE MADEIRA COMPENSADA RESINADA, E=17 MM, 2 UTILIZAÇÕES. AF_06/2017</t>
  </si>
  <si>
    <t>2.7</t>
  </si>
  <si>
    <t>2.8</t>
  </si>
  <si>
    <t>3.1</t>
  </si>
  <si>
    <t>3.2</t>
  </si>
  <si>
    <t>CONCRETO MAGRO PARA LASTRO, TRAÇO 1:4,5:4,5 (CIMENTO/ AREIA MÉDIA/ BRITA 1)  - VIGA DE CONTENÇÃO E PISO DO PARQUE</t>
  </si>
  <si>
    <t>1.6</t>
  </si>
  <si>
    <t>DEMOLIÇÃO DE PAVIMENTAÇÃO ASFÁLTICA COM UTILIZAÇÃO DE MARTELO PERFURADOR, ESPESSURA ATÉ 15 CM, EXCLUSIVE CARGA E TRANSPORTE</t>
  </si>
  <si>
    <t>9537*</t>
  </si>
  <si>
    <t>LUMINARIA LED REFLETOR RETANGULAR BIVOLT, LUZ BRANCA, 50 W</t>
  </si>
  <si>
    <t>4.6</t>
  </si>
  <si>
    <t>2.9</t>
  </si>
  <si>
    <t>TORNEIRA CROMADA 1/2" OU 3/4" PARA TANQUE, PADRÃO POPULAR - FORNECIMENTO E INSTALAÇÃO. AF_12/2013</t>
  </si>
  <si>
    <t>92397*</t>
  </si>
  <si>
    <t xml:space="preserve">EXECUÇÃO DE PISO INTERTRAVADO, GUIA TATIL OU ALERTA, COLORIDO, INCLUSIVE COLCHÃO DE PÓ DE PEDRA E TRAVAMENTO COM AREIA, INCLUSO COMPACTAÇÃO COM PLACA VIBRATORIA, COM BLOCO DE 25 X 25 CM, ESPESSURA 6 CM.      </t>
  </si>
  <si>
    <t>EXECUÇÃO DE PISO INTERTRAVADO, INCLUSIVE COLCHÃO DE PÓ DE PEDRA E TRAVAMENTO COM AREIA, INCLUSO COMPACTAÇÃO COM PLACA VIBRATORIA, COM BLOCO RETANGULAR COR NATURAL DE 20 X 10 CM, ESPESSURA 6 CM.</t>
  </si>
  <si>
    <t>APLICAÇÃO MANUAL DE PINTURA COM TINTA LÁTEX ACRÍLICA EM PAREDES, DUAS DEMÃOS. AF_06/2014</t>
  </si>
  <si>
    <t>APLICAÇÃO DE FUNDO SELADOR ACRÍLICO EM PAREDES, UMA DEMÃO. AF_06/2014</t>
  </si>
  <si>
    <t>TP-003/2019</t>
  </si>
  <si>
    <t>preencher</t>
  </si>
  <si>
    <t>BDI: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</si>
</sst>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0.000%"/>
    <numFmt numFmtId="177" formatCode="0.0000%"/>
    <numFmt numFmtId="178" formatCode="0.00000%"/>
    <numFmt numFmtId="179" formatCode="###,###,##0.000"/>
    <numFmt numFmtId="180" formatCode="###,###,##0.0000"/>
    <numFmt numFmtId="181" formatCode="###,###,##0.00000"/>
    <numFmt numFmtId="182" formatCode="###,###,##0.000000"/>
    <numFmt numFmtId="183" formatCode="###,###,##0.0"/>
    <numFmt numFmtId="184" formatCode="###,###,##0.0000000"/>
    <numFmt numFmtId="185" formatCode="###,###,##0.00000000"/>
    <numFmt numFmtId="186" formatCode="0.000000%"/>
    <numFmt numFmtId="187" formatCode="0.0000000%"/>
    <numFmt numFmtId="188" formatCode="0.00000000%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%"/>
    <numFmt numFmtId="194" formatCode="_-* #,##0.0_-;\-* #,##0.0_-;_-* &quot;-&quot;??_-;_-@_-"/>
    <numFmt numFmtId="195" formatCode="_-* #,##0_-;\-* #,##0_-;_-* &quot;-&quot;??_-;_-@_-"/>
    <numFmt numFmtId="196" formatCode="0.0"/>
    <numFmt numFmtId="197" formatCode="[$-416]dddd\,\ d&quot; de &quot;mmmm&quot; de &quot;yyyy"/>
  </numFmts>
  <fonts count="6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left"/>
    </xf>
    <xf numFmtId="10" fontId="0" fillId="0" borderId="0" xfId="54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68" fontId="7" fillId="0" borderId="10" xfId="46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5" fontId="7" fillId="34" borderId="10" xfId="0" applyNumberFormat="1" applyFont="1" applyFill="1" applyBorder="1" applyAlignment="1">
      <alignment horizontal="left"/>
    </xf>
    <xf numFmtId="10" fontId="7" fillId="34" borderId="10" xfId="54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7" xfId="0" applyNumberFormat="1" applyFont="1" applyFill="1" applyBorder="1" applyAlignment="1">
      <alignment horizontal="left"/>
    </xf>
    <xf numFmtId="10" fontId="7" fillId="34" borderId="17" xfId="54" applyNumberFormat="1" applyFont="1" applyFill="1" applyBorder="1" applyAlignment="1">
      <alignment horizontal="left"/>
    </xf>
    <xf numFmtId="10" fontId="7" fillId="0" borderId="10" xfId="54" applyNumberFormat="1" applyFont="1" applyFill="1" applyBorder="1" applyAlignment="1">
      <alignment horizontal="left"/>
    </xf>
    <xf numFmtId="10" fontId="7" fillId="0" borderId="10" xfId="54" applyNumberFormat="1" applyFont="1" applyBorder="1" applyAlignment="1">
      <alignment horizontal="left"/>
    </xf>
    <xf numFmtId="10" fontId="7" fillId="0" borderId="17" xfId="54" applyNumberFormat="1" applyFont="1" applyBorder="1" applyAlignment="1">
      <alignment horizontal="left"/>
    </xf>
    <xf numFmtId="10" fontId="7" fillId="0" borderId="17" xfId="54" applyNumberFormat="1" applyFont="1" applyFill="1" applyBorder="1" applyAlignment="1">
      <alignment horizontal="left"/>
    </xf>
    <xf numFmtId="165" fontId="7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5" fontId="7" fillId="33" borderId="10" xfId="0" applyNumberFormat="1" applyFont="1" applyFill="1" applyBorder="1" applyAlignment="1">
      <alignment horizontal="left"/>
    </xf>
    <xf numFmtId="10" fontId="7" fillId="33" borderId="10" xfId="54" applyNumberFormat="1" applyFont="1" applyFill="1" applyBorder="1" applyAlignment="1">
      <alignment horizontal="left"/>
    </xf>
    <xf numFmtId="10" fontId="7" fillId="33" borderId="17" xfId="54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5" fontId="7" fillId="33" borderId="19" xfId="0" applyNumberFormat="1" applyFont="1" applyFill="1" applyBorder="1" applyAlignment="1">
      <alignment horizontal="left"/>
    </xf>
    <xf numFmtId="10" fontId="7" fillId="33" borderId="19" xfId="54" applyNumberFormat="1" applyFont="1" applyFill="1" applyBorder="1" applyAlignment="1">
      <alignment horizontal="left"/>
    </xf>
    <xf numFmtId="165" fontId="6" fillId="33" borderId="19" xfId="0" applyNumberFormat="1" applyFont="1" applyFill="1" applyBorder="1" applyAlignment="1">
      <alignment horizontal="left"/>
    </xf>
    <xf numFmtId="10" fontId="6" fillId="33" borderId="19" xfId="54" applyNumberFormat="1" applyFont="1" applyFill="1" applyBorder="1" applyAlignment="1">
      <alignment horizontal="left"/>
    </xf>
    <xf numFmtId="10" fontId="6" fillId="33" borderId="20" xfId="54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5" fontId="7" fillId="35" borderId="10" xfId="0" applyNumberFormat="1" applyFont="1" applyFill="1" applyBorder="1" applyAlignment="1">
      <alignment/>
    </xf>
    <xf numFmtId="10" fontId="7" fillId="35" borderId="10" xfId="54" applyNumberFormat="1" applyFont="1" applyFill="1" applyBorder="1" applyAlignment="1">
      <alignment/>
    </xf>
    <xf numFmtId="10" fontId="7" fillId="35" borderId="17" xfId="54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171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2" fillId="36" borderId="24" xfId="54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wrapText="1"/>
      <protection/>
    </xf>
    <xf numFmtId="0" fontId="4" fillId="0" borderId="24" xfId="0" applyNumberFormat="1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14" fillId="38" borderId="44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4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4" applyNumberFormat="1" applyFont="1" applyAlignment="1" applyProtection="1">
      <alignment horizontal="center" vertical="center"/>
      <protection/>
    </xf>
    <xf numFmtId="10" fontId="0" fillId="0" borderId="0" xfId="54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4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6" xfId="0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0" fontId="2" fillId="36" borderId="28" xfId="0" applyNumberFormat="1" applyFont="1" applyFill="1" applyBorder="1" applyAlignment="1" applyProtection="1">
      <alignment horizontal="right" vertical="top"/>
      <protection locked="0"/>
    </xf>
    <xf numFmtId="10" fontId="10" fillId="36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6" borderId="24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Border="1" applyAlignment="1" applyProtection="1">
      <alignment/>
      <protection/>
    </xf>
    <xf numFmtId="1" fontId="2" fillId="36" borderId="0" xfId="0" applyNumberFormat="1" applyFont="1" applyFill="1" applyBorder="1" applyAlignment="1" applyProtection="1">
      <alignment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4" fontId="2" fillId="36" borderId="24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/>
      <protection/>
    </xf>
    <xf numFmtId="10" fontId="4" fillId="0" borderId="43" xfId="54" applyNumberFormat="1" applyFont="1" applyFill="1" applyBorder="1" applyAlignment="1" applyProtection="1">
      <alignment horizontal="center"/>
      <protection/>
    </xf>
    <xf numFmtId="170" fontId="4" fillId="0" borderId="49" xfId="0" applyNumberFormat="1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/>
      <protection/>
    </xf>
    <xf numFmtId="170" fontId="4" fillId="0" borderId="37" xfId="0" applyNumberFormat="1" applyFont="1" applyFill="1" applyBorder="1" applyAlignment="1" applyProtection="1">
      <alignment horizontal="right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169" fontId="20" fillId="0" borderId="0" xfId="67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69" fontId="0" fillId="0" borderId="0" xfId="67" applyFont="1" applyFill="1" applyBorder="1" applyAlignment="1" applyProtection="1">
      <alignment/>
      <protection/>
    </xf>
    <xf numFmtId="14" fontId="2" fillId="36" borderId="24" xfId="0" applyNumberFormat="1" applyFont="1" applyFill="1" applyBorder="1" applyAlignment="1" applyProtection="1">
      <alignment horizontal="center" vertical="center"/>
      <protection/>
    </xf>
    <xf numFmtId="169" fontId="2" fillId="0" borderId="0" xfId="67" applyFont="1" applyFill="1" applyBorder="1" applyAlignment="1" applyProtection="1">
      <alignment horizontal="left" vertical="center"/>
      <protection/>
    </xf>
    <xf numFmtId="169" fontId="2" fillId="0" borderId="0" xfId="67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69" fontId="2" fillId="34" borderId="10" xfId="67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5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9" fontId="2" fillId="0" borderId="0" xfId="67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horizontal="left"/>
      <protection/>
    </xf>
    <xf numFmtId="0" fontId="4" fillId="39" borderId="10" xfId="0" applyFont="1" applyFill="1" applyBorder="1" applyAlignment="1" applyProtection="1">
      <alignment/>
      <protection/>
    </xf>
    <xf numFmtId="0" fontId="1" fillId="39" borderId="10" xfId="0" applyFont="1" applyFill="1" applyBorder="1" applyAlignment="1" applyProtection="1">
      <alignment/>
      <protection/>
    </xf>
    <xf numFmtId="0" fontId="4" fillId="39" borderId="10" xfId="0" applyFont="1" applyFill="1" applyBorder="1" applyAlignment="1" applyProtection="1">
      <alignment horizontal="center"/>
      <protection/>
    </xf>
    <xf numFmtId="169" fontId="4" fillId="39" borderId="10" xfId="67" applyFont="1" applyFill="1" applyBorder="1" applyAlignment="1" applyProtection="1">
      <alignment/>
      <protection/>
    </xf>
    <xf numFmtId="170" fontId="1" fillId="39" borderId="10" xfId="0" applyNumberFormat="1" applyFont="1" applyFill="1" applyBorder="1" applyAlignment="1" applyProtection="1">
      <alignment horizontal="right"/>
      <protection/>
    </xf>
    <xf numFmtId="170" fontId="1" fillId="39" borderId="10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24" xfId="0" applyFont="1" applyFill="1" applyBorder="1" applyAlignment="1" applyProtection="1">
      <alignment horizontal="right"/>
      <protection/>
    </xf>
    <xf numFmtId="2" fontId="4" fillId="0" borderId="24" xfId="67" applyNumberFormat="1" applyFont="1" applyFill="1" applyBorder="1" applyAlignment="1" applyProtection="1">
      <alignment horizontal="right"/>
      <protection/>
    </xf>
    <xf numFmtId="170" fontId="4" fillId="0" borderId="24" xfId="0" applyNumberFormat="1" applyFont="1" applyFill="1" applyBorder="1" applyAlignment="1" applyProtection="1">
      <alignment horizontal="right"/>
      <protection/>
    </xf>
    <xf numFmtId="43" fontId="0" fillId="0" borderId="0" xfId="0" applyNumberFormat="1" applyFont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170" fontId="23" fillId="39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9" fontId="4" fillId="0" borderId="42" xfId="67" applyFont="1" applyBorder="1" applyAlignment="1" applyProtection="1">
      <alignment vertical="center"/>
      <protection/>
    </xf>
    <xf numFmtId="169" fontId="0" fillId="0" borderId="42" xfId="67" applyFont="1" applyFill="1" applyBorder="1" applyAlignment="1" applyProtection="1">
      <alignment/>
      <protection/>
    </xf>
    <xf numFmtId="169" fontId="4" fillId="0" borderId="0" xfId="67" applyFont="1" applyBorder="1" applyAlignment="1" applyProtection="1">
      <alignment vertical="center"/>
      <protection/>
    </xf>
    <xf numFmtId="169" fontId="0" fillId="0" borderId="0" xfId="67" applyFont="1" applyFill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169" fontId="0" fillId="0" borderId="0" xfId="67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69" fontId="0" fillId="0" borderId="0" xfId="67" applyFont="1" applyAlignment="1" applyProtection="1">
      <alignment/>
      <protection/>
    </xf>
    <xf numFmtId="2" fontId="4" fillId="0" borderId="24" xfId="67" applyNumberFormat="1" applyFont="1" applyFill="1" applyBorder="1" applyAlignment="1" applyProtection="1">
      <alignment horizontal="right"/>
      <protection locked="0"/>
    </xf>
    <xf numFmtId="0" fontId="4" fillId="0" borderId="24" xfId="67" applyNumberFormat="1" applyFont="1" applyFill="1" applyBorder="1" applyAlignment="1" applyProtection="1">
      <alignment horizontal="right"/>
      <protection locked="0"/>
    </xf>
    <xf numFmtId="0" fontId="4" fillId="0" borderId="48" xfId="0" applyFont="1" applyFill="1" applyBorder="1" applyAlignment="1" applyProtection="1">
      <alignment/>
      <protection/>
    </xf>
    <xf numFmtId="10" fontId="4" fillId="0" borderId="49" xfId="54" applyNumberFormat="1" applyFont="1" applyFill="1" applyBorder="1" applyAlignment="1" applyProtection="1">
      <alignment horizontal="center"/>
      <protection/>
    </xf>
    <xf numFmtId="10" fontId="4" fillId="0" borderId="24" xfId="54" applyNumberFormat="1" applyFont="1" applyFill="1" applyBorder="1" applyAlignment="1" applyProtection="1">
      <alignment horizontal="center"/>
      <protection/>
    </xf>
    <xf numFmtId="10" fontId="4" fillId="0" borderId="37" xfId="54" applyNumberFormat="1" applyFont="1" applyFill="1" applyBorder="1" applyAlignment="1" applyProtection="1">
      <alignment horizontal="center"/>
      <protection/>
    </xf>
    <xf numFmtId="0" fontId="4" fillId="0" borderId="52" xfId="0" applyFont="1" applyFill="1" applyBorder="1" applyAlignment="1" applyProtection="1">
      <alignment/>
      <protection/>
    </xf>
    <xf numFmtId="10" fontId="4" fillId="0" borderId="32" xfId="54" applyNumberFormat="1" applyFont="1" applyFill="1" applyBorder="1" applyAlignment="1" applyProtection="1">
      <alignment horizontal="center"/>
      <protection/>
    </xf>
    <xf numFmtId="10" fontId="4" fillId="0" borderId="47" xfId="54" applyNumberFormat="1" applyFont="1" applyFill="1" applyBorder="1" applyAlignment="1" applyProtection="1">
      <alignment horizontal="center"/>
      <protection/>
    </xf>
    <xf numFmtId="10" fontId="4" fillId="0" borderId="35" xfId="54" applyNumberFormat="1" applyFont="1" applyFill="1" applyBorder="1" applyAlignment="1" applyProtection="1">
      <alignment horizontal="center"/>
      <protection/>
    </xf>
    <xf numFmtId="10" fontId="4" fillId="0" borderId="33" xfId="54" applyNumberFormat="1" applyFont="1" applyFill="1" applyBorder="1" applyAlignment="1" applyProtection="1">
      <alignment horizontal="center"/>
      <protection/>
    </xf>
    <xf numFmtId="170" fontId="4" fillId="0" borderId="37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40" xfId="0" applyNumberFormat="1" applyFont="1" applyFill="1" applyBorder="1" applyAlignment="1" applyProtection="1">
      <alignment horizontal="center"/>
      <protection/>
    </xf>
    <xf numFmtId="0" fontId="14" fillId="0" borderId="53" xfId="0" applyFont="1" applyBorder="1" applyAlignment="1" applyProtection="1">
      <alignment vertical="center"/>
      <protection/>
    </xf>
    <xf numFmtId="0" fontId="14" fillId="0" borderId="5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55" xfId="0" applyNumberFormat="1" applyFont="1" applyBorder="1" applyAlignment="1" applyProtection="1">
      <alignment horizontal="distributed" vertical="top"/>
      <protection/>
    </xf>
    <xf numFmtId="0" fontId="2" fillId="0" borderId="56" xfId="0" applyFont="1" applyBorder="1" applyAlignment="1" applyProtection="1">
      <alignment horizontal="distributed" vertical="top"/>
      <protection/>
    </xf>
    <xf numFmtId="0" fontId="2" fillId="0" borderId="57" xfId="0" applyFont="1" applyBorder="1" applyAlignment="1" applyProtection="1">
      <alignment horizontal="distributed" vertical="top"/>
      <protection/>
    </xf>
    <xf numFmtId="0" fontId="10" fillId="37" borderId="58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0" fillId="37" borderId="59" xfId="0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" fontId="2" fillId="36" borderId="45" xfId="0" applyNumberFormat="1" applyFont="1" applyFill="1" applyBorder="1" applyAlignment="1" applyProtection="1">
      <alignment horizontal="center" vertical="center"/>
      <protection/>
    </xf>
    <xf numFmtId="1" fontId="2" fillId="36" borderId="60" xfId="0" applyNumberFormat="1" applyFont="1" applyFill="1" applyBorder="1" applyAlignment="1" applyProtection="1">
      <alignment horizontal="center" vertical="center"/>
      <protection/>
    </xf>
    <xf numFmtId="1" fontId="2" fillId="36" borderId="61" xfId="0" applyNumberFormat="1" applyFont="1" applyFill="1" applyBorder="1" applyAlignment="1" applyProtection="1">
      <alignment horizontal="center" vertical="center"/>
      <protection/>
    </xf>
    <xf numFmtId="10" fontId="2" fillId="0" borderId="55" xfId="0" applyNumberFormat="1" applyFont="1" applyBorder="1" applyAlignment="1" applyProtection="1">
      <alignment horizontal="center"/>
      <protection/>
    </xf>
    <xf numFmtId="10" fontId="2" fillId="0" borderId="56" xfId="0" applyNumberFormat="1" applyFont="1" applyBorder="1" applyAlignment="1" applyProtection="1">
      <alignment horizontal="center"/>
      <protection/>
    </xf>
    <xf numFmtId="10" fontId="2" fillId="0" borderId="57" xfId="0" applyNumberFormat="1" applyFont="1" applyBorder="1" applyAlignment="1" applyProtection="1">
      <alignment horizontal="center"/>
      <protection/>
    </xf>
    <xf numFmtId="1" fontId="2" fillId="36" borderId="45" xfId="0" applyNumberFormat="1" applyFont="1" applyFill="1" applyBorder="1" applyAlignment="1" applyProtection="1">
      <alignment horizontal="center" vertical="center"/>
      <protection locked="0"/>
    </xf>
    <xf numFmtId="1" fontId="2" fillId="36" borderId="60" xfId="0" applyNumberFormat="1" applyFont="1" applyFill="1" applyBorder="1" applyAlignment="1" applyProtection="1">
      <alignment horizontal="center" vertical="center"/>
      <protection locked="0"/>
    </xf>
    <xf numFmtId="1" fontId="2" fillId="36" borderId="61" xfId="0" applyNumberFormat="1" applyFont="1" applyFill="1" applyBorder="1" applyAlignment="1" applyProtection="1">
      <alignment horizontal="center" vertical="center"/>
      <protection locked="0"/>
    </xf>
    <xf numFmtId="14" fontId="2" fillId="36" borderId="45" xfId="0" applyNumberFormat="1" applyFont="1" applyFill="1" applyBorder="1" applyAlignment="1" applyProtection="1">
      <alignment horizontal="center" vertical="center"/>
      <protection/>
    </xf>
    <xf numFmtId="0" fontId="2" fillId="36" borderId="60" xfId="0" applyNumberFormat="1" applyFont="1" applyFill="1" applyBorder="1" applyAlignment="1" applyProtection="1">
      <alignment horizontal="center" vertical="center"/>
      <protection/>
    </xf>
    <xf numFmtId="0" fontId="2" fillId="36" borderId="61" xfId="0" applyNumberFormat="1" applyFont="1" applyFill="1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0" fontId="4" fillId="0" borderId="43" xfId="54" applyNumberFormat="1" applyFont="1" applyFill="1" applyBorder="1" applyAlignment="1" applyProtection="1">
      <alignment horizontal="center"/>
      <protection/>
    </xf>
    <xf numFmtId="170" fontId="4" fillId="0" borderId="43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4" fontId="2" fillId="36" borderId="37" xfId="0" applyNumberFormat="1" applyFont="1" applyFill="1" applyBorder="1" applyAlignment="1" applyProtection="1">
      <alignment horizontal="right" vertical="center"/>
      <protection/>
    </xf>
    <xf numFmtId="4" fontId="2" fillId="36" borderId="36" xfId="0" applyNumberFormat="1" applyFont="1" applyFill="1" applyBorder="1" applyAlignment="1" applyProtection="1">
      <alignment horizontal="right" vertical="center"/>
      <protection/>
    </xf>
    <xf numFmtId="168" fontId="2" fillId="36" borderId="37" xfId="46" applyFont="1" applyFill="1" applyBorder="1" applyAlignment="1" applyProtection="1">
      <alignment horizontal="right" vertical="center"/>
      <protection/>
    </xf>
    <xf numFmtId="168" fontId="2" fillId="36" borderId="36" xfId="46" applyFont="1" applyFill="1" applyBorder="1" applyAlignment="1" applyProtection="1">
      <alignment horizontal="right" vertical="center"/>
      <protection/>
    </xf>
    <xf numFmtId="0" fontId="1" fillId="39" borderId="10" xfId="0" applyFont="1" applyFill="1" applyBorder="1" applyAlignment="1" applyProtection="1">
      <alignment horizontal="right"/>
      <protection/>
    </xf>
    <xf numFmtId="0" fontId="4" fillId="0" borderId="43" xfId="0" applyFont="1" applyBorder="1" applyAlignment="1" applyProtection="1">
      <alignment horizontal="left" wrapText="1" indent="2"/>
      <protection/>
    </xf>
    <xf numFmtId="0" fontId="4" fillId="0" borderId="24" xfId="0" applyFont="1" applyBorder="1" applyAlignment="1" applyProtection="1">
      <alignment horizontal="left" wrapText="1" indent="2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70" fontId="4" fillId="0" borderId="62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32" xfId="0" applyNumberFormat="1" applyFont="1" applyFill="1" applyBorder="1" applyAlignment="1" applyProtection="1">
      <alignment horizontal="center"/>
      <protection/>
    </xf>
    <xf numFmtId="10" fontId="4" fillId="0" borderId="63" xfId="54" applyNumberFormat="1" applyFont="1" applyFill="1" applyBorder="1" applyAlignment="1" applyProtection="1">
      <alignment horizontal="center"/>
      <protection/>
    </xf>
    <xf numFmtId="10" fontId="4" fillId="0" borderId="35" xfId="54" applyNumberFormat="1" applyFont="1" applyFill="1" applyBorder="1" applyAlignment="1" applyProtection="1">
      <alignment horizontal="center"/>
      <protection/>
    </xf>
    <xf numFmtId="170" fontId="4" fillId="0" borderId="61" xfId="0" applyNumberFormat="1" applyFont="1" applyFill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 wrapText="1" indent="2"/>
      <protection/>
    </xf>
    <xf numFmtId="2" fontId="2" fillId="36" borderId="37" xfId="0" applyNumberFormat="1" applyFont="1" applyFill="1" applyBorder="1" applyAlignment="1" applyProtection="1">
      <alignment horizontal="right" vertical="center"/>
      <protection/>
    </xf>
    <xf numFmtId="2" fontId="2" fillId="36" borderId="36" xfId="0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3" xfId="51"/>
    <cellStyle name="Normal 4" xfId="52"/>
    <cellStyle name="Nota" xfId="53"/>
    <cellStyle name="Percent" xfId="54"/>
    <cellStyle name="Porcentagem 3" xfId="55"/>
    <cellStyle name="Saíd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dxfs count="85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 val="0"/>
        <color auto="1"/>
      </font>
      <fill>
        <patternFill>
          <bgColor indexed="26"/>
        </patternFill>
      </fill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U\02%20-%20PROJETOS%20POR%20ANO\A_PROJETOS%202018\0%20-%20DOCUMENTOS%20CAIXA\FEVEREIRO%202018\Refer&#234;ncia%2002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3">
        <row r="20">
          <cell r="B20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</v>
          </cell>
        </row>
        <row r="7">
          <cell r="A7" t="str">
            <v>SINAPI</v>
          </cell>
        </row>
        <row r="8">
          <cell r="A8" t="str">
            <v>SINAPI-I</v>
          </cell>
        </row>
        <row r="9">
          <cell r="A9" t="str">
            <v>SINAPI</v>
          </cell>
        </row>
        <row r="10">
          <cell r="A10" t="str">
            <v>SINAPI</v>
          </cell>
        </row>
        <row r="11">
          <cell r="A11" t="str">
            <v>SINAPI-I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9"/>
  <sheetViews>
    <sheetView tabSelected="1" view="pageBreakPreview" zoomScaleSheetLayoutView="100" zoomScalePageLayoutView="0" workbookViewId="0" topLeftCell="A1">
      <selection activeCell="C7" sqref="C7:F7"/>
    </sheetView>
  </sheetViews>
  <sheetFormatPr defaultColWidth="9.140625" defaultRowHeight="12.75"/>
  <cols>
    <col min="1" max="1" width="1.7109375" style="83" customWidth="1"/>
    <col min="2" max="2" width="24.421875" style="83" bestFit="1" customWidth="1"/>
    <col min="3" max="5" width="10.7109375" style="83" customWidth="1"/>
    <col min="6" max="6" width="19.7109375" style="69" customWidth="1"/>
    <col min="7" max="7" width="9.140625" style="83" customWidth="1"/>
    <col min="8" max="8" width="11.28125" style="83" hidden="1" customWidth="1"/>
    <col min="9" max="9" width="12.8515625" style="83" hidden="1" customWidth="1"/>
    <col min="10" max="10" width="11.7109375" style="83" hidden="1" customWidth="1"/>
    <col min="11" max="11" width="0" style="83" hidden="1" customWidth="1"/>
    <col min="12" max="18" width="9.140625" style="83" customWidth="1"/>
    <col min="19" max="19" width="9.140625" style="97" customWidth="1"/>
    <col min="20" max="20" width="9.140625" style="98" customWidth="1"/>
    <col min="21" max="16384" width="9.140625" style="83" customWidth="1"/>
  </cols>
  <sheetData>
    <row r="1" ht="35.25" customHeight="1">
      <c r="B1" s="96" t="s">
        <v>66</v>
      </c>
    </row>
    <row r="2" spans="2:20" s="99" customFormat="1" ht="32.25" customHeight="1">
      <c r="B2" s="237" t="s">
        <v>26</v>
      </c>
      <c r="C2" s="237"/>
      <c r="D2" s="237"/>
      <c r="E2" s="237"/>
      <c r="F2" s="237"/>
      <c r="S2" s="100"/>
      <c r="T2" s="101"/>
    </row>
    <row r="3" spans="2:20" s="59" customFormat="1" ht="12.75">
      <c r="B3" s="59" t="s">
        <v>62</v>
      </c>
      <c r="C3" s="238" t="s">
        <v>189</v>
      </c>
      <c r="D3" s="239"/>
      <c r="E3" s="239"/>
      <c r="F3" s="240"/>
      <c r="S3" s="102"/>
      <c r="T3" s="103"/>
    </row>
    <row r="4" spans="2:20" s="59" customFormat="1" ht="12.75">
      <c r="B4" s="59" t="s">
        <v>27</v>
      </c>
      <c r="C4" s="238" t="s">
        <v>63</v>
      </c>
      <c r="D4" s="239"/>
      <c r="E4" s="239"/>
      <c r="F4" s="240"/>
      <c r="S4" s="102"/>
      <c r="T4" s="103"/>
    </row>
    <row r="5" spans="2:20" s="59" customFormat="1" ht="12.75">
      <c r="B5" s="104" t="s">
        <v>28</v>
      </c>
      <c r="C5" s="238" t="s">
        <v>128</v>
      </c>
      <c r="D5" s="239"/>
      <c r="E5" s="239"/>
      <c r="F5" s="240"/>
      <c r="S5" s="102"/>
      <c r="T5" s="103"/>
    </row>
    <row r="6" spans="2:20" s="93" customFormat="1" ht="13.5" customHeight="1">
      <c r="B6" s="93" t="s">
        <v>67</v>
      </c>
      <c r="C6" s="238" t="s">
        <v>129</v>
      </c>
      <c r="D6" s="239"/>
      <c r="E6" s="239"/>
      <c r="F6" s="240"/>
      <c r="S6" s="105"/>
      <c r="T6" s="106"/>
    </row>
    <row r="7" spans="2:20" s="93" customFormat="1" ht="13.5" customHeight="1">
      <c r="B7" s="93" t="s">
        <v>69</v>
      </c>
      <c r="C7" s="244" t="s">
        <v>64</v>
      </c>
      <c r="D7" s="245"/>
      <c r="E7" s="245"/>
      <c r="F7" s="246"/>
      <c r="S7" s="105"/>
      <c r="T7" s="106"/>
    </row>
    <row r="8" spans="2:20" s="93" customFormat="1" ht="13.5" customHeight="1">
      <c r="B8" s="93" t="s">
        <v>65</v>
      </c>
      <c r="C8" s="244" t="s">
        <v>64</v>
      </c>
      <c r="D8" s="245"/>
      <c r="E8" s="245"/>
      <c r="F8" s="246"/>
      <c r="S8" s="105"/>
      <c r="T8" s="106"/>
    </row>
    <row r="9" spans="2:20" s="93" customFormat="1" ht="12.75">
      <c r="B9" s="93" t="s">
        <v>70</v>
      </c>
      <c r="C9" s="247" t="s">
        <v>125</v>
      </c>
      <c r="D9" s="248"/>
      <c r="E9" s="248"/>
      <c r="F9" s="249"/>
      <c r="S9" s="105"/>
      <c r="T9" s="106"/>
    </row>
    <row r="10" spans="3:20" s="93" customFormat="1" ht="12.75">
      <c r="C10" s="107"/>
      <c r="D10" s="108"/>
      <c r="E10" s="108"/>
      <c r="F10" s="108"/>
      <c r="S10" s="105"/>
      <c r="T10" s="106"/>
    </row>
    <row r="11" spans="2:20" s="93" customFormat="1" ht="24.75" customHeight="1">
      <c r="B11" s="56" t="s">
        <v>29</v>
      </c>
      <c r="C11" s="57">
        <v>2</v>
      </c>
      <c r="D11" s="58">
        <f>IF(C11&gt;0,IF(C11&lt;7,,"&lt;--- Insira valor entre 1 e 6"),"&lt;--- Insira valor entre 1 e 6")</f>
        <v>0</v>
      </c>
      <c r="E11" s="59"/>
      <c r="F11" s="60"/>
      <c r="S11" s="105"/>
      <c r="T11" s="106"/>
    </row>
    <row r="12" spans="2:20" s="93" customFormat="1" ht="12.75">
      <c r="B12" s="61" t="s">
        <v>30</v>
      </c>
      <c r="C12" s="53">
        <v>1</v>
      </c>
      <c r="D12" s="241" t="s">
        <v>31</v>
      </c>
      <c r="E12" s="242"/>
      <c r="F12" s="243"/>
      <c r="S12" s="105"/>
      <c r="T12" s="106"/>
    </row>
    <row r="13" spans="2:20" s="93" customFormat="1" ht="25.5">
      <c r="B13" s="61" t="s">
        <v>32</v>
      </c>
      <c r="C13" s="62">
        <v>2</v>
      </c>
      <c r="D13" s="54">
        <f>IF(D14&lt;&gt;0,0,"( X )")</f>
        <v>0</v>
      </c>
      <c r="E13" s="63" t="s">
        <v>33</v>
      </c>
      <c r="F13" s="64"/>
      <c r="S13" s="105"/>
      <c r="T13" s="106"/>
    </row>
    <row r="14" spans="2:20" s="93" customFormat="1" ht="51">
      <c r="B14" s="61" t="s">
        <v>34</v>
      </c>
      <c r="C14" s="62">
        <v>3</v>
      </c>
      <c r="D14" s="65" t="s">
        <v>82</v>
      </c>
      <c r="E14" s="66" t="s">
        <v>35</v>
      </c>
      <c r="F14" s="67"/>
      <c r="S14" s="105"/>
      <c r="T14" s="106"/>
    </row>
    <row r="15" spans="2:20" s="93" customFormat="1" ht="51">
      <c r="B15" s="61" t="s">
        <v>36</v>
      </c>
      <c r="C15" s="62">
        <v>4</v>
      </c>
      <c r="D15" s="224" t="s">
        <v>37</v>
      </c>
      <c r="E15" s="225"/>
      <c r="F15" s="226"/>
      <c r="S15" s="105"/>
      <c r="T15" s="106"/>
    </row>
    <row r="16" spans="2:20" s="93" customFormat="1" ht="25.5">
      <c r="B16" s="61" t="s">
        <v>38</v>
      </c>
      <c r="C16" s="62">
        <v>5</v>
      </c>
      <c r="D16" s="131">
        <f>IF(D17&lt;&gt;0,0,"( X )")</f>
        <v>0</v>
      </c>
      <c r="E16" s="63" t="s">
        <v>39</v>
      </c>
      <c r="F16" s="64"/>
      <c r="S16" s="105"/>
      <c r="T16" s="106"/>
    </row>
    <row r="17" spans="2:20" s="93" customFormat="1" ht="25.5">
      <c r="B17" s="61" t="s">
        <v>40</v>
      </c>
      <c r="C17" s="62">
        <v>6</v>
      </c>
      <c r="D17" s="132" t="s">
        <v>82</v>
      </c>
      <c r="E17" s="66" t="s">
        <v>41</v>
      </c>
      <c r="F17" s="67"/>
      <c r="S17" s="105"/>
      <c r="T17" s="106"/>
    </row>
    <row r="18" spans="2:20" s="93" customFormat="1" ht="12.75">
      <c r="B18" s="68"/>
      <c r="C18" s="59"/>
      <c r="D18" s="59"/>
      <c r="E18" s="59"/>
      <c r="F18" s="60"/>
      <c r="S18" s="105"/>
      <c r="T18" s="106"/>
    </row>
    <row r="19" spans="2:10" ht="15.75" customHeight="1">
      <c r="B19" s="69"/>
      <c r="C19" s="227" t="s">
        <v>42</v>
      </c>
      <c r="D19" s="227"/>
      <c r="E19" s="227"/>
      <c r="H19" s="109" t="s">
        <v>86</v>
      </c>
      <c r="I19" s="110" t="str">
        <f>F21</f>
        <v>preencher</v>
      </c>
      <c r="J19" s="109"/>
    </row>
    <row r="20" spans="2:20" s="111" customFormat="1" ht="31.5">
      <c r="B20" s="70" t="s">
        <v>43</v>
      </c>
      <c r="C20" s="71" t="s">
        <v>44</v>
      </c>
      <c r="D20" s="71" t="s">
        <v>45</v>
      </c>
      <c r="E20" s="71" t="s">
        <v>46</v>
      </c>
      <c r="F20" s="72" t="s">
        <v>47</v>
      </c>
      <c r="H20" s="112" t="s">
        <v>87</v>
      </c>
      <c r="I20" s="113" t="str">
        <f>F22</f>
        <v>preencher</v>
      </c>
      <c r="J20" s="112"/>
      <c r="S20" s="114"/>
      <c r="T20" s="115"/>
    </row>
    <row r="21" spans="2:19" ht="15.75">
      <c r="B21" s="73" t="s">
        <v>48</v>
      </c>
      <c r="C21" s="74">
        <v>0.038</v>
      </c>
      <c r="D21" s="75">
        <v>0.0401</v>
      </c>
      <c r="E21" s="76">
        <v>0.0467</v>
      </c>
      <c r="F21" s="95" t="s">
        <v>190</v>
      </c>
      <c r="G21" s="116" t="str">
        <f>IF(F21=0,"",IF(F21&lt;C21,"Atenção, observar os intervalos!",IF(F21&gt;E21,"Atenção, observar os intervalos!","")))</f>
        <v>Atenção, observar os intervalos!</v>
      </c>
      <c r="H21" s="109" t="s">
        <v>88</v>
      </c>
      <c r="I21" s="110" t="str">
        <f>I20</f>
        <v>preencher</v>
      </c>
      <c r="J21" s="109"/>
      <c r="R21" s="98"/>
      <c r="S21" s="98"/>
    </row>
    <row r="22" spans="2:19" ht="15.75">
      <c r="B22" s="73" t="s">
        <v>49</v>
      </c>
      <c r="C22" s="77">
        <v>0.0032</v>
      </c>
      <c r="D22" s="78">
        <v>0.004</v>
      </c>
      <c r="E22" s="79">
        <v>0.0074</v>
      </c>
      <c r="F22" s="95" t="s">
        <v>190</v>
      </c>
      <c r="G22" s="116" t="str">
        <f>IF(F22=0,"",IF(F22&lt;C22,"Atenção, observar os intervalos!",IF(F22&gt;E22,"Atenção, observar os intervalos!","")))</f>
        <v>Atenção, observar os intervalos!</v>
      </c>
      <c r="H22" s="109" t="s">
        <v>89</v>
      </c>
      <c r="I22" s="110" t="str">
        <f aca="true" t="shared" si="0" ref="I22:I27">F23</f>
        <v>preencher</v>
      </c>
      <c r="J22" s="109"/>
      <c r="R22" s="98"/>
      <c r="S22" s="98"/>
    </row>
    <row r="23" spans="2:19" ht="15.75">
      <c r="B23" s="73" t="s">
        <v>50</v>
      </c>
      <c r="C23" s="77">
        <v>0.005</v>
      </c>
      <c r="D23" s="78">
        <v>0.0056</v>
      </c>
      <c r="E23" s="79">
        <v>0.0097</v>
      </c>
      <c r="F23" s="95" t="s">
        <v>190</v>
      </c>
      <c r="G23" s="116" t="str">
        <f>IF(F23=0,"",IF(F23&lt;C23,"Atenção, observar os intervalos!",IF(F23&gt;E23,"Atenção, observar os intervalos!","")))</f>
        <v>Atenção, observar os intervalos!</v>
      </c>
      <c r="H23" s="109" t="s">
        <v>90</v>
      </c>
      <c r="I23" s="110" t="str">
        <f t="shared" si="0"/>
        <v>preencher</v>
      </c>
      <c r="J23" s="117"/>
      <c r="R23" s="98"/>
      <c r="S23" s="98"/>
    </row>
    <row r="24" spans="2:19" ht="15.75">
      <c r="B24" s="73" t="s">
        <v>51</v>
      </c>
      <c r="C24" s="77">
        <v>0.0102</v>
      </c>
      <c r="D24" s="78">
        <v>0.0111</v>
      </c>
      <c r="E24" s="79">
        <v>0.0121</v>
      </c>
      <c r="F24" s="95" t="s">
        <v>190</v>
      </c>
      <c r="G24" s="116" t="str">
        <f>IF(F24=0,"",IF(F24&lt;C24,"Atenção, observar os intervalos!",IF(F24&gt;E24,"Atenção, observar os intervalos!","")))</f>
        <v>Atenção, observar os intervalos!</v>
      </c>
      <c r="H24" s="109" t="s">
        <v>91</v>
      </c>
      <c r="I24" s="110" t="str">
        <f t="shared" si="0"/>
        <v>preencher</v>
      </c>
      <c r="J24" s="117"/>
      <c r="R24" s="98"/>
      <c r="S24" s="98"/>
    </row>
    <row r="25" spans="2:19" ht="15.75">
      <c r="B25" s="73" t="s">
        <v>52</v>
      </c>
      <c r="C25" s="80">
        <v>0.0664</v>
      </c>
      <c r="D25" s="81">
        <v>0.073</v>
      </c>
      <c r="E25" s="82">
        <v>0.0869</v>
      </c>
      <c r="F25" s="95" t="s">
        <v>190</v>
      </c>
      <c r="G25" s="116" t="str">
        <f>IF(F25=0,"",IF(F25&lt;C25,"Atenção, observar os intervalos!",IF(F25&gt;E25,"Atenção, observar os intervalos!","")))</f>
        <v>Atenção, observar os intervalos!</v>
      </c>
      <c r="H25" s="109" t="s">
        <v>92</v>
      </c>
      <c r="I25" s="110" t="str">
        <f t="shared" si="0"/>
        <v>preencher</v>
      </c>
      <c r="J25" s="109"/>
      <c r="R25" s="98"/>
      <c r="S25" s="98"/>
    </row>
    <row r="26" spans="2:19" ht="15.75">
      <c r="B26" s="228" t="s">
        <v>53</v>
      </c>
      <c r="C26" s="229"/>
      <c r="D26" s="229"/>
      <c r="E26" s="230"/>
      <c r="F26" s="133" t="s">
        <v>190</v>
      </c>
      <c r="G26" s="116"/>
      <c r="H26" s="109" t="s">
        <v>93</v>
      </c>
      <c r="I26" s="110" t="str">
        <f t="shared" si="0"/>
        <v>preencher</v>
      </c>
      <c r="J26" s="109"/>
      <c r="R26" s="98"/>
      <c r="S26" s="98"/>
    </row>
    <row r="27" spans="2:19" ht="15.75">
      <c r="B27" s="231" t="s">
        <v>54</v>
      </c>
      <c r="C27" s="232"/>
      <c r="D27" s="232"/>
      <c r="E27" s="233"/>
      <c r="F27" s="133" t="s">
        <v>190</v>
      </c>
      <c r="G27" s="116"/>
      <c r="H27" s="109" t="s">
        <v>94</v>
      </c>
      <c r="I27" s="110">
        <f t="shared" si="0"/>
        <v>0.045</v>
      </c>
      <c r="J27" s="109"/>
      <c r="R27" s="98"/>
      <c r="S27" s="98"/>
    </row>
    <row r="28" spans="2:19" ht="16.5" thickBot="1">
      <c r="B28" s="234" t="s">
        <v>55</v>
      </c>
      <c r="C28" s="235"/>
      <c r="D28" s="235"/>
      <c r="E28" s="235"/>
      <c r="F28" s="55">
        <v>0.045</v>
      </c>
      <c r="G28" s="116"/>
      <c r="H28" s="109"/>
      <c r="I28" s="118"/>
      <c r="J28" s="118"/>
      <c r="K28" s="119"/>
      <c r="L28" s="120"/>
      <c r="M28" s="121"/>
      <c r="N28" s="121"/>
      <c r="O28" s="122"/>
      <c r="R28" s="98"/>
      <c r="S28" s="98"/>
    </row>
    <row r="29" spans="8:18" ht="12.75">
      <c r="H29" s="109"/>
      <c r="I29" s="118"/>
      <c r="J29" s="118"/>
      <c r="K29" s="119"/>
      <c r="L29" s="120"/>
      <c r="M29" s="120"/>
      <c r="N29" s="120"/>
      <c r="R29" s="97"/>
    </row>
    <row r="30" spans="2:19" ht="15.75">
      <c r="B30" s="236" t="s">
        <v>56</v>
      </c>
      <c r="C30" s="236"/>
      <c r="D30" s="236"/>
      <c r="E30" s="236"/>
      <c r="F30" s="84" t="e">
        <f>ROUND((((1+I19+I21+I22)*(1+I23)*(1+I24))/(1-I25-I26))-1,4)</f>
        <v>#VALUE!</v>
      </c>
      <c r="G30" s="123"/>
      <c r="H30" s="117" t="s">
        <v>83</v>
      </c>
      <c r="I30" s="117" t="s">
        <v>84</v>
      </c>
      <c r="J30" s="117" t="s">
        <v>85</v>
      </c>
      <c r="R30" s="98"/>
      <c r="S30" s="98"/>
    </row>
    <row r="31" spans="2:19" ht="16.5" thickBot="1">
      <c r="B31" s="219" t="s">
        <v>57</v>
      </c>
      <c r="C31" s="220"/>
      <c r="D31" s="220"/>
      <c r="E31" s="220"/>
      <c r="F31" s="85" t="e">
        <f>ROUND((((1+I19+I21+I22)*(1+I23)*(1+I24))/(1-I25-I26-I27))-1,4)</f>
        <v>#VALUE!</v>
      </c>
      <c r="G31" s="94"/>
      <c r="H31" s="117">
        <v>0.2034</v>
      </c>
      <c r="I31" s="117">
        <v>0.2212</v>
      </c>
      <c r="J31" s="117">
        <v>0.25</v>
      </c>
      <c r="R31" s="98"/>
      <c r="S31" s="98"/>
    </row>
    <row r="33" spans="2:6" ht="48" customHeight="1">
      <c r="B33" s="221" t="s">
        <v>58</v>
      </c>
      <c r="C33" s="221"/>
      <c r="D33" s="221"/>
      <c r="E33" s="221"/>
      <c r="F33" s="221"/>
    </row>
    <row r="35" spans="2:6" ht="12.75">
      <c r="B35" s="222" t="s">
        <v>59</v>
      </c>
      <c r="C35" s="222"/>
      <c r="D35" s="222"/>
      <c r="E35" s="222"/>
      <c r="F35" s="222"/>
    </row>
    <row r="36" spans="2:6" ht="12.75">
      <c r="B36" s="223" t="s">
        <v>60</v>
      </c>
      <c r="C36" s="223"/>
      <c r="D36" s="223"/>
      <c r="E36" s="223"/>
      <c r="F36" s="223"/>
    </row>
    <row r="37" ht="22.5" customHeight="1">
      <c r="F37" s="86"/>
    </row>
    <row r="38" ht="12.75">
      <c r="B38" s="99"/>
    </row>
    <row r="40" spans="2:4" ht="12.75">
      <c r="B40" s="124" t="s">
        <v>112</v>
      </c>
      <c r="C40" s="88" t="s">
        <v>121</v>
      </c>
      <c r="D40" s="125"/>
    </row>
    <row r="41" spans="2:4" ht="12.75">
      <c r="B41" s="126" t="s">
        <v>114</v>
      </c>
      <c r="C41" s="134" t="s">
        <v>121</v>
      </c>
      <c r="D41" s="127"/>
    </row>
    <row r="42" spans="2:4" ht="12.75">
      <c r="B42" s="128"/>
      <c r="C42" s="128"/>
      <c r="D42" s="128"/>
    </row>
    <row r="43" spans="2:4" ht="12.75">
      <c r="B43" s="128"/>
      <c r="C43" s="128"/>
      <c r="D43" s="128"/>
    </row>
    <row r="47" spans="2:4" ht="12.75">
      <c r="B47" s="129"/>
      <c r="C47" s="129"/>
      <c r="D47" s="129"/>
    </row>
    <row r="48" spans="2:4" ht="12.75">
      <c r="B48" s="124" t="s">
        <v>113</v>
      </c>
      <c r="C48" s="135" t="s">
        <v>121</v>
      </c>
      <c r="D48" s="130"/>
    </row>
    <row r="49" spans="2:4" ht="12.75">
      <c r="B49" s="126" t="s">
        <v>127</v>
      </c>
      <c r="C49" s="134" t="s">
        <v>121</v>
      </c>
      <c r="D49" s="127"/>
    </row>
  </sheetData>
  <sheetProtection password="C637" sheet="1" selectLockedCells="1"/>
  <mergeCells count="19">
    <mergeCell ref="B2:F2"/>
    <mergeCell ref="C3:F3"/>
    <mergeCell ref="C4:F4"/>
    <mergeCell ref="C5:F5"/>
    <mergeCell ref="C6:F6"/>
    <mergeCell ref="D12:F12"/>
    <mergeCell ref="C7:F7"/>
    <mergeCell ref="C8:F8"/>
    <mergeCell ref="C9:F9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</mergeCells>
  <conditionalFormatting sqref="B12:C17">
    <cfRule type="expression" priority="11" dxfId="67" stopIfTrue="1">
      <formula>$C$11=0</formula>
    </cfRule>
    <cfRule type="expression" priority="12" dxfId="67" stopIfTrue="1">
      <formula>$C$11&gt;6</formula>
    </cfRule>
    <cfRule type="expression" priority="13" dxfId="76" stopIfTrue="1">
      <formula>$C12&lt;&gt;$C$11</formula>
    </cfRule>
  </conditionalFormatting>
  <conditionalFormatting sqref="E13">
    <cfRule type="expression" priority="10" dxfId="67" stopIfTrue="1">
      <formula>$D$14&lt;&gt;0</formula>
    </cfRule>
  </conditionalFormatting>
  <conditionalFormatting sqref="E14">
    <cfRule type="expression" priority="9" dxfId="72" stopIfTrue="1">
      <formula>$D$14&lt;&gt;0</formula>
    </cfRule>
  </conditionalFormatting>
  <conditionalFormatting sqref="E16 B30:F30">
    <cfRule type="expression" priority="8" dxfId="67" stopIfTrue="1">
      <formula>$D$17&lt;&gt;0</formula>
    </cfRule>
  </conditionalFormatting>
  <conditionalFormatting sqref="E17">
    <cfRule type="expression" priority="7" dxfId="72" stopIfTrue="1">
      <formula>$D$17&lt;&gt;0</formula>
    </cfRule>
  </conditionalFormatting>
  <conditionalFormatting sqref="B31:F31">
    <cfRule type="expression" priority="6" dxfId="79" stopIfTrue="1">
      <formula>$D$17&lt;&gt;0</formula>
    </cfRule>
  </conditionalFormatting>
  <conditionalFormatting sqref="B36:F36">
    <cfRule type="expression" priority="5" dxfId="67" stopIfTrue="1">
      <formula>$D$17&lt;&gt;0</formula>
    </cfRule>
  </conditionalFormatting>
  <conditionalFormatting sqref="F28">
    <cfRule type="expression" priority="4" dxfId="80" stopIfTrue="1">
      <formula>$D$17&lt;&gt;0</formula>
    </cfRule>
  </conditionalFormatting>
  <conditionalFormatting sqref="B28:E28">
    <cfRule type="expression" priority="3" dxfId="81" stopIfTrue="1">
      <formula>$D$17&lt;&gt;0</formula>
    </cfRule>
  </conditionalFormatting>
  <conditionalFormatting sqref="B35:F35">
    <cfRule type="expression" priority="2" dxfId="67" stopIfTrue="1">
      <formula>$D$17&lt;&gt;0</formula>
    </cfRule>
  </conditionalFormatting>
  <conditionalFormatting sqref="F21:F25">
    <cfRule type="cellIs" priority="1" dxfId="66" operator="between" stopIfTrue="1">
      <formula>$C21</formula>
      <formula>$E21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9.140625" style="136" customWidth="1"/>
    <col min="2" max="2" width="9.421875" style="136" customWidth="1"/>
    <col min="3" max="3" width="54.140625" style="136" customWidth="1"/>
    <col min="4" max="4" width="6.28125" style="136" customWidth="1"/>
    <col min="5" max="5" width="10.28125" style="136" customWidth="1"/>
    <col min="6" max="6" width="10.7109375" style="136" bestFit="1" customWidth="1"/>
    <col min="7" max="7" width="11.7109375" style="136" customWidth="1"/>
    <col min="8" max="8" width="13.140625" style="136" customWidth="1"/>
    <col min="9" max="9" width="9.140625" style="136" customWidth="1"/>
    <col min="10" max="10" width="13.28125" style="136" bestFit="1" customWidth="1"/>
    <col min="11" max="16384" width="9.140625" style="136" customWidth="1"/>
  </cols>
  <sheetData>
    <row r="1" ht="37.5" customHeight="1">
      <c r="A1" s="96" t="s">
        <v>66</v>
      </c>
    </row>
    <row r="2" spans="1:9" ht="12.75" customHeight="1">
      <c r="A2" s="258" t="s">
        <v>95</v>
      </c>
      <c r="B2" s="258"/>
      <c r="C2" s="258"/>
      <c r="D2" s="258"/>
      <c r="E2" s="258"/>
      <c r="F2" s="258"/>
      <c r="G2" s="258"/>
      <c r="H2" s="258"/>
      <c r="I2" s="137"/>
    </row>
    <row r="3" spans="1:8" ht="15" customHeight="1">
      <c r="A3" s="258"/>
      <c r="B3" s="258"/>
      <c r="C3" s="258"/>
      <c r="D3" s="258"/>
      <c r="E3" s="258"/>
      <c r="F3" s="258"/>
      <c r="G3" s="258"/>
      <c r="H3" s="258"/>
    </row>
    <row r="4" spans="1:8" ht="12.75" customHeight="1">
      <c r="A4" s="138"/>
      <c r="B4" s="138"/>
      <c r="C4" s="138"/>
      <c r="D4" s="138"/>
      <c r="E4" s="138"/>
      <c r="F4" s="138"/>
      <c r="G4" s="138"/>
      <c r="H4" s="138"/>
    </row>
    <row r="5" spans="1:8" ht="12.7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38"/>
      <c r="B6" s="138"/>
      <c r="C6" s="138"/>
      <c r="D6" s="138"/>
      <c r="E6" s="138"/>
      <c r="F6" s="138"/>
      <c r="G6" s="138"/>
      <c r="H6" s="138"/>
    </row>
    <row r="7" spans="1:8" ht="12.75" customHeight="1">
      <c r="A7" s="138"/>
      <c r="B7" s="138"/>
      <c r="C7" s="138"/>
      <c r="D7" s="138"/>
      <c r="E7" s="138"/>
      <c r="F7" s="138"/>
      <c r="G7" s="138"/>
      <c r="H7" s="138"/>
    </row>
    <row r="8" spans="1:7" ht="15.75" customHeight="1">
      <c r="A8" s="257" t="str">
        <f>'P. BDI'!B3</f>
        <v>Edital :</v>
      </c>
      <c r="B8" s="257"/>
      <c r="C8" s="140" t="str">
        <f>'P. BDI'!C3:F3</f>
        <v>TP-003/2019</v>
      </c>
      <c r="D8" s="139"/>
      <c r="E8" s="141"/>
      <c r="F8" s="141"/>
      <c r="G8" s="141"/>
    </row>
    <row r="9" spans="1:9" ht="12.75">
      <c r="A9" s="257" t="str">
        <f>'P. BDI'!B4</f>
        <v>Tomador: </v>
      </c>
      <c r="B9" s="257"/>
      <c r="C9" s="140" t="str">
        <f>'P. BDI'!C4:F4</f>
        <v>Prefeitura Municipal de Dois Vizinhos - PR</v>
      </c>
      <c r="D9" s="139"/>
      <c r="E9" s="141"/>
      <c r="F9" s="141"/>
      <c r="G9" s="141"/>
      <c r="I9" s="142"/>
    </row>
    <row r="10" spans="1:8" ht="12.75">
      <c r="A10" s="257" t="str">
        <f>'P. BDI'!B5</f>
        <v>Empreendimento: </v>
      </c>
      <c r="B10" s="257"/>
      <c r="C10" s="140" t="str">
        <f>'P. BDI'!C5:F5</f>
        <v>PRAÇA AV. MÉXICO</v>
      </c>
      <c r="D10" s="139"/>
      <c r="E10" s="139"/>
      <c r="F10" s="143"/>
      <c r="G10" s="108"/>
      <c r="H10" s="141"/>
    </row>
    <row r="11" spans="1:8" ht="12.75">
      <c r="A11" s="257" t="str">
        <f>'P. BDI'!B6</f>
        <v>Local da Obra:</v>
      </c>
      <c r="B11" s="257"/>
      <c r="C11" s="140" t="str">
        <f>'P. BDI'!C6:F6</f>
        <v>AV. MÉXICO ESQ. COM RUA JOSÉ DO PATROCÍNIO</v>
      </c>
      <c r="D11" s="139"/>
      <c r="E11" s="139"/>
      <c r="F11" s="143"/>
      <c r="G11" s="108"/>
      <c r="H11" s="141"/>
    </row>
    <row r="12" spans="1:8" ht="12.75">
      <c r="A12" s="257" t="str">
        <f>'P. BDI'!B7</f>
        <v>Empresa Prop.:</v>
      </c>
      <c r="B12" s="257"/>
      <c r="C12" s="140" t="str">
        <f>'P. BDI'!C7:F7</f>
        <v>xxxxxxxxxxxxxx</v>
      </c>
      <c r="D12" s="139"/>
      <c r="E12" s="141"/>
      <c r="F12" s="141"/>
      <c r="G12" s="141"/>
      <c r="H12" s="141"/>
    </row>
    <row r="13" spans="1:8" ht="12.75">
      <c r="A13" s="257" t="str">
        <f>'P. BDI'!B8</f>
        <v>CNPJ:</v>
      </c>
      <c r="B13" s="257"/>
      <c r="C13" s="140" t="str">
        <f>'P. BDI'!C8:F8</f>
        <v>xxxxxxxxxxxxxx</v>
      </c>
      <c r="D13" s="139"/>
      <c r="E13" s="141"/>
      <c r="F13" s="141"/>
      <c r="G13" s="141"/>
      <c r="H13" s="141"/>
    </row>
    <row r="14" spans="1:8" ht="12.75">
      <c r="A14" s="257" t="str">
        <f>'P. BDI'!B9</f>
        <v>Data Base:</v>
      </c>
      <c r="B14" s="257"/>
      <c r="C14" s="144" t="str">
        <f>'P. BDI'!C9:F9</f>
        <v>SINAPI 08/2018 DESONERADO</v>
      </c>
      <c r="D14" s="139"/>
      <c r="E14" s="139"/>
      <c r="F14" s="143"/>
      <c r="G14" s="108"/>
      <c r="H14" s="108"/>
    </row>
    <row r="15" spans="1:8" ht="12.75">
      <c r="A15" s="257" t="s">
        <v>191</v>
      </c>
      <c r="B15" s="257"/>
      <c r="C15" s="87" t="e">
        <f>'P. BDI'!F31</f>
        <v>#VALUE!</v>
      </c>
      <c r="D15" s="139"/>
      <c r="E15" s="139"/>
      <c r="F15" s="143"/>
      <c r="G15" s="108"/>
      <c r="H15" s="108"/>
    </row>
    <row r="16" spans="1:8" ht="12.75">
      <c r="A16" s="145"/>
      <c r="B16" s="146"/>
      <c r="C16" s="147"/>
      <c r="D16" s="141"/>
      <c r="E16" s="141"/>
      <c r="F16" s="141"/>
      <c r="G16" s="141"/>
      <c r="H16" s="141"/>
    </row>
    <row r="17" spans="1:8" ht="12.75">
      <c r="A17" s="145"/>
      <c r="B17" s="146"/>
      <c r="C17" s="147"/>
      <c r="D17" s="141"/>
      <c r="E17" s="141"/>
      <c r="F17" s="141"/>
      <c r="G17" s="141"/>
      <c r="H17" s="141"/>
    </row>
    <row r="18" spans="1:8" ht="12.75">
      <c r="A18" s="145"/>
      <c r="B18" s="146"/>
      <c r="C18" s="147"/>
      <c r="D18" s="141"/>
      <c r="E18" s="141"/>
      <c r="F18" s="141"/>
      <c r="G18" s="141"/>
      <c r="H18" s="141"/>
    </row>
    <row r="19" spans="1:8" ht="12.75">
      <c r="A19" s="145"/>
      <c r="B19" s="146"/>
      <c r="C19" s="147"/>
      <c r="D19" s="141"/>
      <c r="E19" s="141"/>
      <c r="F19" s="141"/>
      <c r="G19" s="141"/>
      <c r="H19" s="141"/>
    </row>
    <row r="20" spans="1:8" ht="12.75">
      <c r="A20" s="145"/>
      <c r="B20" s="146"/>
      <c r="C20" s="147"/>
      <c r="D20" s="141"/>
      <c r="E20" s="141"/>
      <c r="F20" s="141"/>
      <c r="G20" s="141"/>
      <c r="H20" s="141"/>
    </row>
    <row r="21" spans="1:8" ht="12.75">
      <c r="A21" s="145"/>
      <c r="B21" s="146"/>
      <c r="C21" s="147"/>
      <c r="D21" s="141"/>
      <c r="E21" s="141"/>
      <c r="F21" s="141"/>
      <c r="G21" s="141"/>
      <c r="H21" s="141"/>
    </row>
    <row r="22" spans="1:8" ht="12.75">
      <c r="A22" s="145"/>
      <c r="B22" s="146"/>
      <c r="C22" s="147"/>
      <c r="D22" s="141"/>
      <c r="E22" s="141"/>
      <c r="F22" s="141"/>
      <c r="G22" s="141"/>
      <c r="H22" s="141"/>
    </row>
    <row r="23" spans="1:8" ht="12.75">
      <c r="A23" s="145"/>
      <c r="B23" s="146"/>
      <c r="C23" s="147"/>
      <c r="D23" s="141"/>
      <c r="E23" s="141"/>
      <c r="F23" s="141"/>
      <c r="G23" s="141"/>
      <c r="H23" s="141"/>
    </row>
    <row r="24" spans="1:8" ht="12.75">
      <c r="A24" s="145"/>
      <c r="B24" s="146"/>
      <c r="C24" s="147"/>
      <c r="D24" s="141"/>
      <c r="E24" s="141"/>
      <c r="F24" s="141"/>
      <c r="G24" s="141"/>
      <c r="H24" s="141"/>
    </row>
    <row r="25" spans="2:8" ht="12.75">
      <c r="B25" s="148" t="s">
        <v>72</v>
      </c>
      <c r="C25" s="148" t="s">
        <v>96</v>
      </c>
      <c r="D25" s="252" t="s">
        <v>99</v>
      </c>
      <c r="E25" s="252"/>
      <c r="F25" s="252" t="s">
        <v>98</v>
      </c>
      <c r="G25" s="252"/>
      <c r="H25" s="148" t="s">
        <v>100</v>
      </c>
    </row>
    <row r="26" spans="2:8" ht="12.75">
      <c r="B26" s="149">
        <f>Orçamento!A15</f>
        <v>1</v>
      </c>
      <c r="C26" s="90" t="str">
        <f>Orçamento!C15</f>
        <v>SERVIÇOS PRELIMINARES</v>
      </c>
      <c r="D26" s="255" t="e">
        <f>F26/$H$32</f>
        <v>#VALUE!</v>
      </c>
      <c r="E26" s="255"/>
      <c r="F26" s="256" t="e">
        <f>Orçamento!H15</f>
        <v>#VALUE!</v>
      </c>
      <c r="G26" s="256"/>
      <c r="H26" s="151" t="e">
        <f>F26</f>
        <v>#VALUE!</v>
      </c>
    </row>
    <row r="27" spans="2:8" ht="12.75">
      <c r="B27" s="152">
        <f>Orçamento!A22</f>
        <v>2</v>
      </c>
      <c r="C27" s="89" t="str">
        <f>Orçamento!C22</f>
        <v>PISOS E REVESTIMENTOS</v>
      </c>
      <c r="D27" s="255" t="e">
        <f>F27/$H$32</f>
        <v>#VALUE!</v>
      </c>
      <c r="E27" s="255"/>
      <c r="F27" s="253" t="e">
        <f>Orçamento!H22</f>
        <v>#VALUE!</v>
      </c>
      <c r="G27" s="253"/>
      <c r="H27" s="151" t="e">
        <f>H26+F27</f>
        <v>#VALUE!</v>
      </c>
    </row>
    <row r="28" spans="2:8" ht="12.75">
      <c r="B28" s="152">
        <f>Orçamento!A32</f>
        <v>3</v>
      </c>
      <c r="C28" s="89" t="str">
        <f>Orçamento!C32</f>
        <v>BANCOS</v>
      </c>
      <c r="D28" s="255" t="e">
        <f>F28/$H$32</f>
        <v>#VALUE!</v>
      </c>
      <c r="E28" s="255"/>
      <c r="F28" s="253" t="e">
        <f>Orçamento!H32</f>
        <v>#VALUE!</v>
      </c>
      <c r="G28" s="253"/>
      <c r="H28" s="151" t="e">
        <f>H27+F28</f>
        <v>#VALUE!</v>
      </c>
    </row>
    <row r="29" spans="2:8" ht="12.75">
      <c r="B29" s="152">
        <f>Orçamento!A35</f>
        <v>4</v>
      </c>
      <c r="C29" s="89" t="str">
        <f>Orçamento!C35</f>
        <v>INSTALAÇÕES ELÉTRICAS E DE ÁGUA FRIA</v>
      </c>
      <c r="D29" s="255" t="e">
        <f>F29/$H$32</f>
        <v>#VALUE!</v>
      </c>
      <c r="E29" s="255"/>
      <c r="F29" s="253" t="e">
        <f>Orçamento!H35</f>
        <v>#VALUE!</v>
      </c>
      <c r="G29" s="253"/>
      <c r="H29" s="151" t="e">
        <f>H28+F29</f>
        <v>#VALUE!</v>
      </c>
    </row>
    <row r="30" spans="2:8" ht="12.75">
      <c r="B30" s="152">
        <f>Orçamento!A42</f>
        <v>5</v>
      </c>
      <c r="C30" s="89" t="str">
        <f>Orçamento!C42</f>
        <v>ACABAMENTOS</v>
      </c>
      <c r="D30" s="255" t="e">
        <f>F30/$H$32</f>
        <v>#VALUE!</v>
      </c>
      <c r="E30" s="255"/>
      <c r="F30" s="253" t="e">
        <f>Orçamento!H42</f>
        <v>#VALUE!</v>
      </c>
      <c r="G30" s="253"/>
      <c r="H30" s="151" t="e">
        <f>H29+F30</f>
        <v>#VALUE!</v>
      </c>
    </row>
    <row r="31" spans="2:8" ht="12.75">
      <c r="B31" s="154"/>
      <c r="C31" s="89"/>
      <c r="D31" s="255"/>
      <c r="E31" s="255"/>
      <c r="F31" s="253"/>
      <c r="G31" s="253"/>
      <c r="H31" s="155"/>
    </row>
    <row r="32" spans="2:8" ht="12.75">
      <c r="B32" s="250" t="s">
        <v>101</v>
      </c>
      <c r="C32" s="250"/>
      <c r="D32" s="254" t="e">
        <f>SUM(D26:E31)</f>
        <v>#VALUE!</v>
      </c>
      <c r="E32" s="252"/>
      <c r="F32" s="251" t="e">
        <f>SUM(F26:G31)</f>
        <v>#VALUE!</v>
      </c>
      <c r="G32" s="252"/>
      <c r="H32" s="156" t="e">
        <f>H30</f>
        <v>#VALUE!</v>
      </c>
    </row>
    <row r="36" ht="13.5" customHeight="1"/>
    <row r="38" ht="12.75">
      <c r="C38" s="157"/>
    </row>
    <row r="39" ht="12.75">
      <c r="C39" s="157"/>
    </row>
    <row r="40" ht="12.75">
      <c r="C40" s="86"/>
    </row>
    <row r="41" ht="12.75">
      <c r="C41" s="86"/>
    </row>
    <row r="42" spans="3:6" ht="12.75">
      <c r="C42" s="99"/>
      <c r="D42" s="124" t="s">
        <v>112</v>
      </c>
      <c r="E42" s="130" t="str">
        <f>'P. BDI'!C40</f>
        <v>.</v>
      </c>
      <c r="F42" s="158"/>
    </row>
    <row r="43" spans="3:5" ht="12.75">
      <c r="C43" s="99"/>
      <c r="D43" s="126" t="s">
        <v>114</v>
      </c>
      <c r="E43" s="157" t="str">
        <f>'P. BDI'!C41</f>
        <v>.</v>
      </c>
    </row>
    <row r="44" spans="3:5" ht="12.75">
      <c r="C44" s="157"/>
      <c r="D44" s="128"/>
      <c r="E44" s="86"/>
    </row>
    <row r="45" spans="3:5" ht="12.75">
      <c r="C45" s="157"/>
      <c r="D45" s="128"/>
      <c r="E45" s="86"/>
    </row>
    <row r="46" spans="4:5" ht="12.75">
      <c r="D46" s="83"/>
      <c r="E46" s="99"/>
    </row>
    <row r="53" spans="4:5" ht="12.75">
      <c r="D53" s="99"/>
      <c r="E53" s="99"/>
    </row>
    <row r="54" spans="4:6" ht="12.75">
      <c r="D54" s="124" t="s">
        <v>113</v>
      </c>
      <c r="E54" s="130" t="str">
        <f>'P. BDI'!C48</f>
        <v>.</v>
      </c>
      <c r="F54" s="158"/>
    </row>
    <row r="55" spans="4:5" ht="12.75">
      <c r="D55" s="126" t="s">
        <v>61</v>
      </c>
      <c r="E55" s="157" t="str">
        <f>'P. BDI'!C49</f>
        <v>.</v>
      </c>
    </row>
  </sheetData>
  <sheetProtection password="C637" sheet="1" selectLockedCells="1"/>
  <mergeCells count="26">
    <mergeCell ref="A10:B10"/>
    <mergeCell ref="A11:B11"/>
    <mergeCell ref="A2:H3"/>
    <mergeCell ref="A8:B8"/>
    <mergeCell ref="A9:B9"/>
    <mergeCell ref="F29:G29"/>
    <mergeCell ref="A12:B12"/>
    <mergeCell ref="A13:B13"/>
    <mergeCell ref="A14:B14"/>
    <mergeCell ref="A15:B15"/>
    <mergeCell ref="D31:E31"/>
    <mergeCell ref="D26:E26"/>
    <mergeCell ref="F26:G26"/>
    <mergeCell ref="D25:E25"/>
    <mergeCell ref="D27:E27"/>
    <mergeCell ref="F28:G28"/>
    <mergeCell ref="B32:C32"/>
    <mergeCell ref="F32:G32"/>
    <mergeCell ref="F30:G30"/>
    <mergeCell ref="F31:G31"/>
    <mergeCell ref="D32:E32"/>
    <mergeCell ref="F25:G25"/>
    <mergeCell ref="F27:G27"/>
    <mergeCell ref="D28:E28"/>
    <mergeCell ref="D29:E29"/>
    <mergeCell ref="D30:E30"/>
  </mergeCells>
  <conditionalFormatting sqref="C29:C31">
    <cfRule type="expression" priority="7" dxfId="82" stopIfTrue="1">
      <formula>$J29=1</formula>
    </cfRule>
    <cfRule type="expression" priority="8" dxfId="83" stopIfTrue="1">
      <formula>$K29=2</formula>
    </cfRule>
    <cfRule type="expression" priority="9" dxfId="84" stopIfTrue="1">
      <formula>$K29=3</formula>
    </cfRule>
  </conditionalFormatting>
  <conditionalFormatting sqref="C27:C28">
    <cfRule type="expression" priority="13" dxfId="82" stopIfTrue="1">
      <formula>QCI!#REF!=1</formula>
    </cfRule>
    <cfRule type="expression" priority="14" dxfId="83" stopIfTrue="1">
      <formula>QCI!#REF!=2</formula>
    </cfRule>
    <cfRule type="expression" priority="15" dxfId="84" stopIfTrue="1">
      <formula>QCI!#REF!=3</formula>
    </cfRule>
  </conditionalFormatting>
  <conditionalFormatting sqref="C26">
    <cfRule type="expression" priority="1" dxfId="82" stopIfTrue="1">
      <formula>$J26=1</formula>
    </cfRule>
    <cfRule type="expression" priority="2" dxfId="83" stopIfTrue="1">
      <formula>$K26=2</formula>
    </cfRule>
    <cfRule type="expression" priority="3" dxfId="84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  <ignoredErrors>
    <ignoredError sqref="A8:C14 B15:C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zoomScalePageLayoutView="0" workbookViewId="0" topLeftCell="A37">
      <selection activeCell="C11" sqref="C11"/>
    </sheetView>
  </sheetViews>
  <sheetFormatPr defaultColWidth="9.140625" defaultRowHeight="12.75"/>
  <cols>
    <col min="1" max="1" width="9.140625" style="136" customWidth="1"/>
    <col min="2" max="2" width="13.28125" style="196" bestFit="1" customWidth="1"/>
    <col min="3" max="3" width="54.140625" style="136" customWidth="1"/>
    <col min="4" max="4" width="6.28125" style="203" customWidth="1"/>
    <col min="5" max="5" width="10.28125" style="204" customWidth="1"/>
    <col min="6" max="6" width="10.7109375" style="200" bestFit="1" customWidth="1"/>
    <col min="7" max="7" width="11.7109375" style="136" customWidth="1"/>
    <col min="8" max="8" width="13.140625" style="136" customWidth="1"/>
    <col min="9" max="9" width="9.140625" style="136" customWidth="1"/>
    <col min="10" max="10" width="14.421875" style="136" bestFit="1" customWidth="1"/>
    <col min="11" max="11" width="10.140625" style="136" bestFit="1" customWidth="1"/>
    <col min="12" max="16384" width="9.140625" style="136" customWidth="1"/>
  </cols>
  <sheetData>
    <row r="1" spans="1:8" ht="12.75" customHeight="1">
      <c r="A1" s="258" t="s">
        <v>68</v>
      </c>
      <c r="B1" s="258"/>
      <c r="C1" s="258"/>
      <c r="D1" s="258"/>
      <c r="E1" s="258"/>
      <c r="F1" s="258"/>
      <c r="G1" s="258"/>
      <c r="H1" s="258"/>
    </row>
    <row r="2" spans="1:8" ht="15" customHeight="1">
      <c r="A2" s="258"/>
      <c r="B2" s="258"/>
      <c r="C2" s="258"/>
      <c r="D2" s="258"/>
      <c r="E2" s="258"/>
      <c r="F2" s="258"/>
      <c r="G2" s="258"/>
      <c r="H2" s="258"/>
    </row>
    <row r="3" spans="1:8" ht="12.75" customHeight="1">
      <c r="A3" s="138"/>
      <c r="B3" s="159"/>
      <c r="C3" s="138"/>
      <c r="D3" s="138"/>
      <c r="E3" s="160"/>
      <c r="F3" s="160"/>
      <c r="G3" s="138"/>
      <c r="H3" s="138"/>
    </row>
    <row r="4" spans="1:7" ht="15.75" customHeight="1">
      <c r="A4" s="257" t="str">
        <f>'P. BDI'!B3</f>
        <v>Edital :</v>
      </c>
      <c r="B4" s="257"/>
      <c r="C4" s="140" t="str">
        <f>'P. BDI'!C3:F3</f>
        <v>TP-003/2019</v>
      </c>
      <c r="D4" s="259" t="s">
        <v>122</v>
      </c>
      <c r="E4" s="259"/>
      <c r="F4" s="260">
        <f>20*20*3.1416</f>
        <v>1256.6399999999999</v>
      </c>
      <c r="G4" s="261"/>
    </row>
    <row r="5" spans="1:9" ht="12.75">
      <c r="A5" s="257" t="str">
        <f>'P. BDI'!B4</f>
        <v>Tomador: </v>
      </c>
      <c r="B5" s="257"/>
      <c r="C5" s="140" t="str">
        <f>'P. BDI'!C4:F4</f>
        <v>Prefeitura Municipal de Dois Vizinhos - PR</v>
      </c>
      <c r="D5" s="259" t="s">
        <v>80</v>
      </c>
      <c r="E5" s="259"/>
      <c r="F5" s="262" t="e">
        <f>H46/F4</f>
        <v>#VALUE!</v>
      </c>
      <c r="G5" s="263"/>
      <c r="I5" s="161"/>
    </row>
    <row r="6" spans="1:8" ht="12.75">
      <c r="A6" s="257" t="str">
        <f>'P. BDI'!B5</f>
        <v>Empreendimento: </v>
      </c>
      <c r="B6" s="257"/>
      <c r="C6" s="140" t="str">
        <f>'P. BDI'!C5:F5</f>
        <v>PRAÇA AV. MÉXICO</v>
      </c>
      <c r="D6" s="162"/>
      <c r="E6" s="163"/>
      <c r="F6" s="163"/>
      <c r="G6" s="141"/>
      <c r="H6" s="141"/>
    </row>
    <row r="7" spans="1:8" ht="12.75">
      <c r="A7" s="257" t="str">
        <f>'P. BDI'!B6</f>
        <v>Local da Obra:</v>
      </c>
      <c r="B7" s="257"/>
      <c r="C7" s="140" t="str">
        <f>'P. BDI'!C6:F6</f>
        <v>AV. MÉXICO ESQ. COM RUA JOSÉ DO PATROCÍNIO</v>
      </c>
      <c r="D7" s="162"/>
      <c r="E7" s="163"/>
      <c r="F7" s="163"/>
      <c r="G7" s="141"/>
      <c r="H7" s="141"/>
    </row>
    <row r="8" spans="1:8" ht="12.75">
      <c r="A8" s="257" t="str">
        <f>'P. BDI'!B7</f>
        <v>Empresa Prop.:</v>
      </c>
      <c r="B8" s="257"/>
      <c r="C8" s="140" t="str">
        <f>'P. BDI'!C7:F7</f>
        <v>xxxxxxxxxxxxxx</v>
      </c>
      <c r="D8" s="162"/>
      <c r="E8" s="163"/>
      <c r="F8" s="163"/>
      <c r="G8" s="141"/>
      <c r="H8" s="141"/>
    </row>
    <row r="9" spans="1:8" ht="12.75">
      <c r="A9" s="257" t="str">
        <f>'P. BDI'!B8</f>
        <v>CNPJ:</v>
      </c>
      <c r="B9" s="257"/>
      <c r="C9" s="140" t="str">
        <f>'P. BDI'!C8:F8</f>
        <v>xxxxxxxxxxxxxx</v>
      </c>
      <c r="D9" s="162"/>
      <c r="E9" s="163"/>
      <c r="F9" s="163"/>
      <c r="G9" s="141"/>
      <c r="H9" s="141"/>
    </row>
    <row r="10" spans="1:8" ht="12.75">
      <c r="A10" s="257" t="str">
        <f>'P. BDI'!B9</f>
        <v>Data Base:</v>
      </c>
      <c r="B10" s="257"/>
      <c r="C10" s="164" t="str">
        <f>'P. BDI'!C9:F9</f>
        <v>SINAPI 08/2018 DESONERADO</v>
      </c>
      <c r="D10" s="162"/>
      <c r="E10" s="165"/>
      <c r="F10" s="166"/>
      <c r="G10" s="108"/>
      <c r="H10" s="108"/>
    </row>
    <row r="11" spans="1:8" ht="12.75">
      <c r="A11" s="257" t="s">
        <v>191</v>
      </c>
      <c r="B11" s="257"/>
      <c r="C11" s="87" t="e">
        <f>'P. BDI'!F31</f>
        <v>#VALUE!</v>
      </c>
      <c r="D11" s="162"/>
      <c r="E11" s="165"/>
      <c r="F11" s="166"/>
      <c r="G11" s="108"/>
      <c r="H11" s="108"/>
    </row>
    <row r="12" spans="1:8" ht="12.75">
      <c r="A12" s="145"/>
      <c r="B12" s="146"/>
      <c r="C12" s="147"/>
      <c r="D12" s="167"/>
      <c r="E12" s="163"/>
      <c r="F12" s="163"/>
      <c r="G12" s="141"/>
      <c r="H12" s="141"/>
    </row>
    <row r="13" spans="1:8" s="170" customFormat="1" ht="25.5" customHeight="1">
      <c r="A13" s="168" t="s">
        <v>72</v>
      </c>
      <c r="B13" s="168" t="s">
        <v>73</v>
      </c>
      <c r="C13" s="168" t="s">
        <v>74</v>
      </c>
      <c r="D13" s="168" t="s">
        <v>71</v>
      </c>
      <c r="E13" s="169" t="s">
        <v>123</v>
      </c>
      <c r="F13" s="169" t="s">
        <v>75</v>
      </c>
      <c r="G13" s="168" t="s">
        <v>76</v>
      </c>
      <c r="H13" s="168" t="s">
        <v>77</v>
      </c>
    </row>
    <row r="14" spans="1:8" s="170" customFormat="1" ht="14.25" customHeight="1">
      <c r="A14" s="171"/>
      <c r="B14" s="172"/>
      <c r="C14" s="173"/>
      <c r="D14" s="173"/>
      <c r="E14" s="174"/>
      <c r="F14" s="174"/>
      <c r="G14" s="173"/>
      <c r="H14" s="175"/>
    </row>
    <row r="15" spans="1:8" s="137" customFormat="1" ht="12.75">
      <c r="A15" s="176">
        <v>1</v>
      </c>
      <c r="B15" s="177"/>
      <c r="C15" s="178" t="s">
        <v>119</v>
      </c>
      <c r="D15" s="179"/>
      <c r="E15" s="180"/>
      <c r="F15" s="180"/>
      <c r="G15" s="181" t="s">
        <v>24</v>
      </c>
      <c r="H15" s="182" t="e">
        <f>SUM(H16:H21)</f>
        <v>#VALUE!</v>
      </c>
    </row>
    <row r="16" spans="1:14" s="137" customFormat="1" ht="22.5">
      <c r="A16" s="183" t="s">
        <v>115</v>
      </c>
      <c r="B16" s="184">
        <v>4813</v>
      </c>
      <c r="C16" s="89" t="s">
        <v>120</v>
      </c>
      <c r="D16" s="185" t="s">
        <v>126</v>
      </c>
      <c r="E16" s="205"/>
      <c r="F16" s="186">
        <f>2*1.125</f>
        <v>2.25</v>
      </c>
      <c r="G16" s="187" t="e">
        <f aca="true" t="shared" si="0" ref="G16:G21">ROUND((E16*$C$11)+E16,2)</f>
        <v>#VALUE!</v>
      </c>
      <c r="H16" s="155" t="e">
        <f aca="true" t="shared" si="1" ref="H16:H21">ROUND((G16*F16),2)</f>
        <v>#VALUE!</v>
      </c>
      <c r="J16" s="188"/>
      <c r="N16" s="188"/>
    </row>
    <row r="17" spans="1:14" s="137" customFormat="1" ht="14.25" customHeight="1">
      <c r="A17" s="183" t="s">
        <v>136</v>
      </c>
      <c r="B17" s="189" t="s">
        <v>145</v>
      </c>
      <c r="C17" s="89" t="s">
        <v>153</v>
      </c>
      <c r="D17" s="190" t="s">
        <v>13</v>
      </c>
      <c r="E17" s="205"/>
      <c r="F17" s="186">
        <f>(118*2)+249+148</f>
        <v>633</v>
      </c>
      <c r="G17" s="187" t="e">
        <f t="shared" si="0"/>
        <v>#VALUE!</v>
      </c>
      <c r="H17" s="155" t="e">
        <f t="shared" si="1"/>
        <v>#VALUE!</v>
      </c>
      <c r="J17" s="188"/>
      <c r="N17" s="188"/>
    </row>
    <row r="18" spans="1:14" s="137" customFormat="1" ht="22.5">
      <c r="A18" s="183" t="s">
        <v>139</v>
      </c>
      <c r="B18" s="189">
        <v>97626</v>
      </c>
      <c r="C18" s="89" t="s">
        <v>167</v>
      </c>
      <c r="D18" s="190" t="s">
        <v>116</v>
      </c>
      <c r="E18" s="205"/>
      <c r="F18" s="186">
        <v>0.5</v>
      </c>
      <c r="G18" s="187" t="e">
        <f t="shared" si="0"/>
        <v>#VALUE!</v>
      </c>
      <c r="H18" s="155" t="e">
        <f t="shared" si="1"/>
        <v>#VALUE!</v>
      </c>
      <c r="J18" s="188"/>
      <c r="N18" s="188"/>
    </row>
    <row r="19" spans="1:14" s="137" customFormat="1" ht="12.75">
      <c r="A19" s="183" t="s">
        <v>149</v>
      </c>
      <c r="B19" s="189">
        <v>72897</v>
      </c>
      <c r="C19" s="89" t="s">
        <v>151</v>
      </c>
      <c r="D19" s="190" t="s">
        <v>116</v>
      </c>
      <c r="E19" s="205"/>
      <c r="F19" s="186">
        <f>F17*0.03+F18</f>
        <v>19.49</v>
      </c>
      <c r="G19" s="187" t="e">
        <f t="shared" si="0"/>
        <v>#VALUE!</v>
      </c>
      <c r="H19" s="155" t="e">
        <f t="shared" si="1"/>
        <v>#VALUE!</v>
      </c>
      <c r="J19" s="188"/>
      <c r="N19" s="188"/>
    </row>
    <row r="20" spans="1:14" s="137" customFormat="1" ht="33.75">
      <c r="A20" s="183" t="s">
        <v>150</v>
      </c>
      <c r="B20" s="189">
        <v>92970</v>
      </c>
      <c r="C20" s="89" t="s">
        <v>178</v>
      </c>
      <c r="D20" s="191" t="s">
        <v>13</v>
      </c>
      <c r="E20" s="205"/>
      <c r="F20" s="186">
        <f>(55*4)+(50*4)</f>
        <v>420</v>
      </c>
      <c r="G20" s="187" t="e">
        <f t="shared" si="0"/>
        <v>#VALUE!</v>
      </c>
      <c r="H20" s="155" t="e">
        <f t="shared" si="1"/>
        <v>#VALUE!</v>
      </c>
      <c r="J20" s="188"/>
      <c r="N20" s="188"/>
    </row>
    <row r="21" spans="1:14" s="137" customFormat="1" ht="22.5">
      <c r="A21" s="183" t="s">
        <v>177</v>
      </c>
      <c r="B21" s="189">
        <v>72900</v>
      </c>
      <c r="C21" s="89" t="s">
        <v>156</v>
      </c>
      <c r="D21" s="190" t="s">
        <v>152</v>
      </c>
      <c r="E21" s="205"/>
      <c r="F21" s="186">
        <f>F19*5</f>
        <v>97.44999999999999</v>
      </c>
      <c r="G21" s="187" t="e">
        <f t="shared" si="0"/>
        <v>#VALUE!</v>
      </c>
      <c r="H21" s="155" t="e">
        <f t="shared" si="1"/>
        <v>#VALUE!</v>
      </c>
      <c r="J21" s="188"/>
      <c r="N21" s="188"/>
    </row>
    <row r="22" spans="1:10" ht="12.75">
      <c r="A22" s="176">
        <v>2</v>
      </c>
      <c r="B22" s="177"/>
      <c r="C22" s="178" t="s">
        <v>130</v>
      </c>
      <c r="D22" s="179"/>
      <c r="E22" s="180"/>
      <c r="F22" s="180"/>
      <c r="G22" s="181" t="s">
        <v>24</v>
      </c>
      <c r="H22" s="182" t="e">
        <f>SUM(H23:H31)</f>
        <v>#VALUE!</v>
      </c>
      <c r="J22" s="188"/>
    </row>
    <row r="23" spans="1:10" s="137" customFormat="1" ht="45">
      <c r="A23" s="183" t="s">
        <v>137</v>
      </c>
      <c r="B23" s="189">
        <v>92397</v>
      </c>
      <c r="C23" s="89" t="s">
        <v>186</v>
      </c>
      <c r="D23" s="190" t="s">
        <v>13</v>
      </c>
      <c r="E23" s="205"/>
      <c r="F23" s="186">
        <f>(118*4)+249+148+35+92+45-F24</f>
        <v>787</v>
      </c>
      <c r="G23" s="187" t="e">
        <f aca="true" t="shared" si="2" ref="G23:G31">ROUND((E23*$C$11)+E23,2)</f>
        <v>#VALUE!</v>
      </c>
      <c r="H23" s="155" t="e">
        <f aca="true" t="shared" si="3" ref="H23:H31">ROUND((G23*F23),2)</f>
        <v>#VALUE!</v>
      </c>
      <c r="J23" s="188"/>
    </row>
    <row r="24" spans="1:10" s="137" customFormat="1" ht="45">
      <c r="A24" s="183" t="s">
        <v>138</v>
      </c>
      <c r="B24" s="192" t="s">
        <v>184</v>
      </c>
      <c r="C24" s="92" t="s">
        <v>185</v>
      </c>
      <c r="D24" s="190" t="s">
        <v>13</v>
      </c>
      <c r="E24" s="205"/>
      <c r="F24" s="186">
        <f>4*45+70+4</f>
        <v>254</v>
      </c>
      <c r="G24" s="187" t="e">
        <f t="shared" si="2"/>
        <v>#VALUE!</v>
      </c>
      <c r="H24" s="155" t="e">
        <f t="shared" si="3"/>
        <v>#VALUE!</v>
      </c>
      <c r="J24" s="188"/>
    </row>
    <row r="25" spans="1:10" s="137" customFormat="1" ht="12.75">
      <c r="A25" s="183" t="s">
        <v>140</v>
      </c>
      <c r="B25" s="189" t="s">
        <v>168</v>
      </c>
      <c r="C25" s="89" t="s">
        <v>166</v>
      </c>
      <c r="D25" s="190" t="s">
        <v>13</v>
      </c>
      <c r="E25" s="205"/>
      <c r="F25" s="186">
        <v>390</v>
      </c>
      <c r="G25" s="187" t="e">
        <f t="shared" si="2"/>
        <v>#VALUE!</v>
      </c>
      <c r="H25" s="155" t="e">
        <f t="shared" si="3"/>
        <v>#VALUE!</v>
      </c>
      <c r="J25" s="188"/>
    </row>
    <row r="26" spans="1:10" s="137" customFormat="1" ht="12.75">
      <c r="A26" s="183" t="s">
        <v>147</v>
      </c>
      <c r="B26" s="189">
        <v>98504</v>
      </c>
      <c r="C26" s="89" t="s">
        <v>169</v>
      </c>
      <c r="D26" s="190" t="s">
        <v>13</v>
      </c>
      <c r="E26" s="205"/>
      <c r="F26" s="186">
        <f>32*4+(55*4)+(50*4)+214+39</f>
        <v>801</v>
      </c>
      <c r="G26" s="187" t="e">
        <f>ROUND((E26*$C$11)+E26,2)</f>
        <v>#VALUE!</v>
      </c>
      <c r="H26" s="155" t="e">
        <f>ROUND((G26*F26),2)</f>
        <v>#VALUE!</v>
      </c>
      <c r="J26" s="188"/>
    </row>
    <row r="27" spans="1:10" s="137" customFormat="1" ht="45">
      <c r="A27" s="183" t="s">
        <v>148</v>
      </c>
      <c r="B27" s="189">
        <v>94274</v>
      </c>
      <c r="C27" s="89" t="s">
        <v>158</v>
      </c>
      <c r="D27" s="190" t="s">
        <v>118</v>
      </c>
      <c r="E27" s="205"/>
      <c r="F27" s="186">
        <f>26.9*6</f>
        <v>161.39999999999998</v>
      </c>
      <c r="G27" s="187" t="e">
        <f t="shared" si="2"/>
        <v>#VALUE!</v>
      </c>
      <c r="H27" s="155" t="e">
        <f t="shared" si="3"/>
        <v>#VALUE!</v>
      </c>
      <c r="J27" s="188"/>
    </row>
    <row r="28" spans="1:10" s="137" customFormat="1" ht="33.75">
      <c r="A28" s="183" t="s">
        <v>154</v>
      </c>
      <c r="B28" s="189">
        <v>95999</v>
      </c>
      <c r="C28" s="89" t="s">
        <v>159</v>
      </c>
      <c r="D28" s="190" t="s">
        <v>116</v>
      </c>
      <c r="E28" s="205"/>
      <c r="F28" s="186">
        <f>(32*2+22.6*2)*0.14</f>
        <v>15.288000000000002</v>
      </c>
      <c r="G28" s="187" t="e">
        <f t="shared" si="2"/>
        <v>#VALUE!</v>
      </c>
      <c r="H28" s="155" t="e">
        <f t="shared" si="3"/>
        <v>#VALUE!</v>
      </c>
      <c r="J28" s="188"/>
    </row>
    <row r="29" spans="1:10" s="137" customFormat="1" ht="33.75">
      <c r="A29" s="183" t="s">
        <v>172</v>
      </c>
      <c r="B29" s="189">
        <v>96539</v>
      </c>
      <c r="C29" s="89" t="s">
        <v>171</v>
      </c>
      <c r="D29" s="190" t="s">
        <v>13</v>
      </c>
      <c r="E29" s="205"/>
      <c r="F29" s="186">
        <f>(50*0.2)</f>
        <v>10</v>
      </c>
      <c r="G29" s="187" t="e">
        <f>ROUND((E29*$C$11)+E29,2)</f>
        <v>#VALUE!</v>
      </c>
      <c r="H29" s="155" t="e">
        <f>ROUND((G29*F29),2)</f>
        <v>#VALUE!</v>
      </c>
      <c r="J29" s="188"/>
    </row>
    <row r="30" spans="1:10" s="137" customFormat="1" ht="22.5">
      <c r="A30" s="183" t="s">
        <v>173</v>
      </c>
      <c r="B30" s="91">
        <v>94974</v>
      </c>
      <c r="C30" s="89" t="s">
        <v>176</v>
      </c>
      <c r="D30" s="190" t="s">
        <v>116</v>
      </c>
      <c r="E30" s="205"/>
      <c r="F30" s="186">
        <f>(50*0.2*0.07)+(390*0.07)</f>
        <v>28.000000000000004</v>
      </c>
      <c r="G30" s="187" t="e">
        <f>ROUND((E30*$C$11)+E30,2)</f>
        <v>#VALUE!</v>
      </c>
      <c r="H30" s="155" t="e">
        <f>ROUND((G30*F30),2)</f>
        <v>#VALUE!</v>
      </c>
      <c r="J30" s="188"/>
    </row>
    <row r="31" spans="1:10" s="137" customFormat="1" ht="12.75">
      <c r="A31" s="183" t="s">
        <v>182</v>
      </c>
      <c r="B31" s="189" t="s">
        <v>157</v>
      </c>
      <c r="C31" s="89" t="s">
        <v>164</v>
      </c>
      <c r="D31" s="190" t="s">
        <v>146</v>
      </c>
      <c r="E31" s="205"/>
      <c r="F31" s="186">
        <v>4</v>
      </c>
      <c r="G31" s="187" t="e">
        <f t="shared" si="2"/>
        <v>#VALUE!</v>
      </c>
      <c r="H31" s="155" t="e">
        <f t="shared" si="3"/>
        <v>#VALUE!</v>
      </c>
      <c r="J31" s="188"/>
    </row>
    <row r="32" spans="1:10" s="137" customFormat="1" ht="12.75">
      <c r="A32" s="176">
        <v>3</v>
      </c>
      <c r="B32" s="177"/>
      <c r="C32" s="178" t="s">
        <v>170</v>
      </c>
      <c r="D32" s="179"/>
      <c r="E32" s="180"/>
      <c r="F32" s="180"/>
      <c r="G32" s="181" t="s">
        <v>24</v>
      </c>
      <c r="H32" s="182" t="e">
        <f>SUM(H33:H34)</f>
        <v>#VALUE!</v>
      </c>
      <c r="J32" s="188"/>
    </row>
    <row r="33" spans="1:10" s="137" customFormat="1" ht="22.5">
      <c r="A33" s="183" t="s">
        <v>174</v>
      </c>
      <c r="B33" s="189">
        <v>88485</v>
      </c>
      <c r="C33" s="89" t="s">
        <v>188</v>
      </c>
      <c r="D33" s="190" t="s">
        <v>13</v>
      </c>
      <c r="E33" s="205"/>
      <c r="F33" s="186">
        <v>45</v>
      </c>
      <c r="G33" s="187" t="e">
        <f>ROUND((E33*$C$11)+E33,2)</f>
        <v>#VALUE!</v>
      </c>
      <c r="H33" s="155" t="e">
        <f>ROUND((G33*F33),2)</f>
        <v>#VALUE!</v>
      </c>
      <c r="J33" s="188"/>
    </row>
    <row r="34" spans="1:10" s="137" customFormat="1" ht="22.5">
      <c r="A34" s="183" t="s">
        <v>175</v>
      </c>
      <c r="B34" s="189">
        <v>88489</v>
      </c>
      <c r="C34" s="89" t="s">
        <v>187</v>
      </c>
      <c r="D34" s="190" t="s">
        <v>13</v>
      </c>
      <c r="E34" s="206"/>
      <c r="F34" s="186">
        <f>F33</f>
        <v>45</v>
      </c>
      <c r="G34" s="187" t="e">
        <f>ROUND((E34*$C$11)+E34,2)</f>
        <v>#VALUE!</v>
      </c>
      <c r="H34" s="155" t="e">
        <f>ROUND((G34*F34),2)</f>
        <v>#VALUE!</v>
      </c>
      <c r="J34" s="188"/>
    </row>
    <row r="35" spans="1:10" ht="12.75">
      <c r="A35" s="176">
        <v>4</v>
      </c>
      <c r="B35" s="177"/>
      <c r="C35" s="178" t="s">
        <v>144</v>
      </c>
      <c r="D35" s="179"/>
      <c r="E35" s="180"/>
      <c r="F35" s="180"/>
      <c r="G35" s="181" t="s">
        <v>24</v>
      </c>
      <c r="H35" s="182" t="e">
        <f>SUM(H36:H41)</f>
        <v>#VALUE!</v>
      </c>
      <c r="J35" s="188"/>
    </row>
    <row r="36" spans="1:10" ht="12.75">
      <c r="A36" s="183" t="s">
        <v>117</v>
      </c>
      <c r="B36" s="189">
        <v>39391</v>
      </c>
      <c r="C36" s="89" t="s">
        <v>180</v>
      </c>
      <c r="D36" s="190" t="s">
        <v>133</v>
      </c>
      <c r="E36" s="205"/>
      <c r="F36" s="186">
        <v>4</v>
      </c>
      <c r="G36" s="187" t="e">
        <f aca="true" t="shared" si="4" ref="G36:G41">ROUND((E36*$C$11)+E36,2)</f>
        <v>#VALUE!</v>
      </c>
      <c r="H36" s="155" t="e">
        <f>ROUND((G36*F36),2)</f>
        <v>#VALUE!</v>
      </c>
      <c r="J36" s="188"/>
    </row>
    <row r="37" spans="1:10" s="194" customFormat="1" ht="25.5" customHeight="1">
      <c r="A37" s="183" t="s">
        <v>131</v>
      </c>
      <c r="B37" s="189">
        <v>91927</v>
      </c>
      <c r="C37" s="89" t="s">
        <v>160</v>
      </c>
      <c r="D37" s="190" t="s">
        <v>118</v>
      </c>
      <c r="E37" s="205"/>
      <c r="F37" s="186">
        <v>50</v>
      </c>
      <c r="G37" s="187" t="e">
        <f t="shared" si="4"/>
        <v>#VALUE!</v>
      </c>
      <c r="H37" s="155" t="e">
        <f>ROUND(G37*F37,2)</f>
        <v>#VALUE!</v>
      </c>
      <c r="I37" s="193"/>
      <c r="J37" s="188"/>
    </row>
    <row r="38" spans="1:10" s="194" customFormat="1" ht="33.75">
      <c r="A38" s="183" t="s">
        <v>132</v>
      </c>
      <c r="B38" s="189">
        <v>91844</v>
      </c>
      <c r="C38" s="89" t="s">
        <v>161</v>
      </c>
      <c r="D38" s="190" t="s">
        <v>118</v>
      </c>
      <c r="E38" s="205"/>
      <c r="F38" s="186">
        <v>30</v>
      </c>
      <c r="G38" s="187" t="e">
        <f t="shared" si="4"/>
        <v>#VALUE!</v>
      </c>
      <c r="H38" s="155" t="e">
        <f>ROUND(G38*F38,2)</f>
        <v>#VALUE!</v>
      </c>
      <c r="I38" s="193"/>
      <c r="J38" s="188"/>
    </row>
    <row r="39" spans="1:10" s="194" customFormat="1" ht="33.75">
      <c r="A39" s="183" t="s">
        <v>143</v>
      </c>
      <c r="B39" s="189" t="s">
        <v>141</v>
      </c>
      <c r="C39" s="89" t="s">
        <v>162</v>
      </c>
      <c r="D39" s="190" t="s">
        <v>142</v>
      </c>
      <c r="E39" s="205"/>
      <c r="F39" s="186">
        <v>1</v>
      </c>
      <c r="G39" s="187" t="e">
        <f t="shared" si="4"/>
        <v>#VALUE!</v>
      </c>
      <c r="H39" s="155" t="e">
        <f>ROUND(G39*F39,2)</f>
        <v>#VALUE!</v>
      </c>
      <c r="I39" s="193"/>
      <c r="J39" s="188"/>
    </row>
    <row r="40" spans="1:10" s="194" customFormat="1" ht="33.75">
      <c r="A40" s="183" t="s">
        <v>155</v>
      </c>
      <c r="B40" s="189">
        <v>89957</v>
      </c>
      <c r="C40" s="89" t="s">
        <v>163</v>
      </c>
      <c r="D40" s="190" t="s">
        <v>142</v>
      </c>
      <c r="E40" s="205"/>
      <c r="F40" s="186">
        <v>1</v>
      </c>
      <c r="G40" s="187" t="e">
        <f t="shared" si="4"/>
        <v>#VALUE!</v>
      </c>
      <c r="H40" s="155" t="e">
        <f>ROUND(G40*F40,2)</f>
        <v>#VALUE!</v>
      </c>
      <c r="I40" s="193"/>
      <c r="J40" s="188"/>
    </row>
    <row r="41" spans="1:10" s="194" customFormat="1" ht="22.5">
      <c r="A41" s="183" t="s">
        <v>181</v>
      </c>
      <c r="B41" s="189">
        <v>86913</v>
      </c>
      <c r="C41" s="89" t="s">
        <v>183</v>
      </c>
      <c r="D41" s="190" t="s">
        <v>142</v>
      </c>
      <c r="E41" s="205"/>
      <c r="F41" s="186">
        <v>1</v>
      </c>
      <c r="G41" s="187" t="e">
        <f t="shared" si="4"/>
        <v>#VALUE!</v>
      </c>
      <c r="H41" s="155" t="e">
        <f>ROUND(G41*F41,2)</f>
        <v>#VALUE!</v>
      </c>
      <c r="I41" s="193"/>
      <c r="J41" s="188"/>
    </row>
    <row r="42" spans="1:10" ht="12.75">
      <c r="A42" s="176">
        <v>5</v>
      </c>
      <c r="B42" s="177"/>
      <c r="C42" s="178" t="s">
        <v>135</v>
      </c>
      <c r="D42" s="179"/>
      <c r="E42" s="180"/>
      <c r="F42" s="180"/>
      <c r="G42" s="181" t="s">
        <v>24</v>
      </c>
      <c r="H42" s="182" t="e">
        <f>SUM(H43)</f>
        <v>#VALUE!</v>
      </c>
      <c r="J42" s="188"/>
    </row>
    <row r="43" spans="1:10" ht="12.75">
      <c r="A43" s="183" t="s">
        <v>134</v>
      </c>
      <c r="B43" s="189" t="s">
        <v>179</v>
      </c>
      <c r="C43" s="89" t="s">
        <v>165</v>
      </c>
      <c r="D43" s="190" t="s">
        <v>13</v>
      </c>
      <c r="E43" s="205"/>
      <c r="F43" s="186">
        <f>F4</f>
        <v>1256.6399999999999</v>
      </c>
      <c r="G43" s="187" t="e">
        <f>ROUND((E43*$C$11)+E43,2)</f>
        <v>#VALUE!</v>
      </c>
      <c r="H43" s="155" t="e">
        <f>ROUND((G43*F43),2)</f>
        <v>#VALUE!</v>
      </c>
      <c r="J43" s="188"/>
    </row>
    <row r="44" spans="1:8" ht="12.75">
      <c r="A44" s="264" t="s">
        <v>78</v>
      </c>
      <c r="B44" s="264"/>
      <c r="C44" s="264"/>
      <c r="D44" s="264"/>
      <c r="E44" s="264"/>
      <c r="F44" s="264"/>
      <c r="G44" s="264"/>
      <c r="H44" s="182" t="e">
        <f>ROUND(H46/(1+C11),2)</f>
        <v>#VALUE!</v>
      </c>
    </row>
    <row r="45" spans="1:8" ht="12.75">
      <c r="A45" s="264" t="s">
        <v>81</v>
      </c>
      <c r="B45" s="264"/>
      <c r="C45" s="264"/>
      <c r="D45" s="264"/>
      <c r="E45" s="264"/>
      <c r="F45" s="264"/>
      <c r="G45" s="264"/>
      <c r="H45" s="182" t="e">
        <f>H46-H44</f>
        <v>#VALUE!</v>
      </c>
    </row>
    <row r="46" spans="1:8" ht="15">
      <c r="A46" s="264" t="s">
        <v>79</v>
      </c>
      <c r="B46" s="264"/>
      <c r="C46" s="264"/>
      <c r="D46" s="264"/>
      <c r="E46" s="264"/>
      <c r="F46" s="264"/>
      <c r="G46" s="264"/>
      <c r="H46" s="195" t="e">
        <f>H15+H22+H32+H42+H35</f>
        <v>#VALUE!</v>
      </c>
    </row>
    <row r="52" spans="4:6" ht="12.75">
      <c r="D52" s="124" t="s">
        <v>112</v>
      </c>
      <c r="E52" s="197" t="str">
        <f>'P. BDI'!C40</f>
        <v>.</v>
      </c>
      <c r="F52" s="198"/>
    </row>
    <row r="53" spans="4:5" ht="12.75">
      <c r="D53" s="126" t="s">
        <v>114</v>
      </c>
      <c r="E53" s="199" t="str">
        <f>'P. BDI'!C41</f>
        <v>.</v>
      </c>
    </row>
    <row r="54" spans="4:5" ht="12.75">
      <c r="D54" s="126"/>
      <c r="E54" s="199"/>
    </row>
    <row r="55" spans="4:5" ht="12.75">
      <c r="D55" s="126"/>
      <c r="E55" s="199"/>
    </row>
    <row r="56" spans="4:5" ht="12.75">
      <c r="D56" s="126"/>
      <c r="E56" s="199"/>
    </row>
    <row r="58" spans="2:5" ht="12.75">
      <c r="B58" s="136"/>
      <c r="D58" s="201"/>
      <c r="E58" s="202"/>
    </row>
    <row r="59" spans="2:6" ht="12.75">
      <c r="B59" s="136"/>
      <c r="D59" s="124" t="s">
        <v>113</v>
      </c>
      <c r="E59" s="197" t="str">
        <f>'P. BDI'!C48</f>
        <v>.</v>
      </c>
      <c r="F59" s="198"/>
    </row>
    <row r="60" spans="2:5" ht="12.75">
      <c r="B60" s="136"/>
      <c r="D60" s="126" t="s">
        <v>61</v>
      </c>
      <c r="E60" s="199" t="str">
        <f>'P. BDI'!C49</f>
        <v>.</v>
      </c>
    </row>
  </sheetData>
  <sheetProtection password="C637" sheet="1" selectLockedCells="1"/>
  <mergeCells count="16">
    <mergeCell ref="A46:G46"/>
    <mergeCell ref="A9:B9"/>
    <mergeCell ref="A10:B10"/>
    <mergeCell ref="A1:H2"/>
    <mergeCell ref="A4:B4"/>
    <mergeCell ref="A5:B5"/>
    <mergeCell ref="A6:B6"/>
    <mergeCell ref="A7:B7"/>
    <mergeCell ref="A8:B8"/>
    <mergeCell ref="A44:G44"/>
    <mergeCell ref="D4:E4"/>
    <mergeCell ref="D5:E5"/>
    <mergeCell ref="F4:G4"/>
    <mergeCell ref="F5:G5"/>
    <mergeCell ref="A11:B11"/>
    <mergeCell ref="A45:G45"/>
  </mergeCells>
  <conditionalFormatting sqref="C16 C23 C37:C38 C43 B30:C30">
    <cfRule type="expression" priority="4674" dxfId="82" stopIfTrue="1">
      <formula>$J16=1</formula>
    </cfRule>
    <cfRule type="expression" priority="4675" dxfId="83" stopIfTrue="1">
      <formula>$K16=2</formula>
    </cfRule>
    <cfRule type="expression" priority="4676" dxfId="84" stopIfTrue="1">
      <formula>$K16=3</formula>
    </cfRule>
  </conditionalFormatting>
  <conditionalFormatting sqref="C34">
    <cfRule type="expression" priority="55" dxfId="82" stopIfTrue="1">
      <formula>$J34=1</formula>
    </cfRule>
    <cfRule type="expression" priority="56" dxfId="83" stopIfTrue="1">
      <formula>$K34=2</formula>
    </cfRule>
    <cfRule type="expression" priority="57" dxfId="84" stopIfTrue="1">
      <formula>$K34=3</formula>
    </cfRule>
  </conditionalFormatting>
  <conditionalFormatting sqref="C36">
    <cfRule type="expression" priority="52" dxfId="82" stopIfTrue="1">
      <formula>$J36=1</formula>
    </cfRule>
    <cfRule type="expression" priority="53" dxfId="83" stopIfTrue="1">
      <formula>$K36=2</formula>
    </cfRule>
    <cfRule type="expression" priority="54" dxfId="84" stopIfTrue="1">
      <formula>$K36=3</formula>
    </cfRule>
  </conditionalFormatting>
  <conditionalFormatting sqref="C33">
    <cfRule type="expression" priority="49" dxfId="82" stopIfTrue="1">
      <formula>$J33=1</formula>
    </cfRule>
    <cfRule type="expression" priority="50" dxfId="83" stopIfTrue="1">
      <formula>$K33=2</formula>
    </cfRule>
    <cfRule type="expression" priority="51" dxfId="84" stopIfTrue="1">
      <formula>$K33=3</formula>
    </cfRule>
  </conditionalFormatting>
  <conditionalFormatting sqref="C17 C19">
    <cfRule type="expression" priority="46" dxfId="82" stopIfTrue="1">
      <formula>$J17=1</formula>
    </cfRule>
    <cfRule type="expression" priority="47" dxfId="83" stopIfTrue="1">
      <formula>$K17=2</formula>
    </cfRule>
    <cfRule type="expression" priority="48" dxfId="84" stopIfTrue="1">
      <formula>$K17=3</formula>
    </cfRule>
  </conditionalFormatting>
  <conditionalFormatting sqref="C25">
    <cfRule type="expression" priority="43" dxfId="82" stopIfTrue="1">
      <formula>$J25=1</formula>
    </cfRule>
    <cfRule type="expression" priority="44" dxfId="83" stopIfTrue="1">
      <formula>$K25=2</formula>
    </cfRule>
    <cfRule type="expression" priority="45" dxfId="84" stopIfTrue="1">
      <formula>$K25=3</formula>
    </cfRule>
  </conditionalFormatting>
  <conditionalFormatting sqref="C21">
    <cfRule type="expression" priority="40" dxfId="82" stopIfTrue="1">
      <formula>$J21=1</formula>
    </cfRule>
    <cfRule type="expression" priority="41" dxfId="83" stopIfTrue="1">
      <formula>$K21=2</formula>
    </cfRule>
    <cfRule type="expression" priority="42" dxfId="84" stopIfTrue="1">
      <formula>$K21=3</formula>
    </cfRule>
  </conditionalFormatting>
  <conditionalFormatting sqref="C31">
    <cfRule type="expression" priority="37" dxfId="82" stopIfTrue="1">
      <formula>$J31=1</formula>
    </cfRule>
    <cfRule type="expression" priority="38" dxfId="83" stopIfTrue="1">
      <formula>$K31=2</formula>
    </cfRule>
    <cfRule type="expression" priority="39" dxfId="84" stopIfTrue="1">
      <formula>$K31=3</formula>
    </cfRule>
  </conditionalFormatting>
  <conditionalFormatting sqref="C40:C41">
    <cfRule type="expression" priority="31" dxfId="82" stopIfTrue="1">
      <formula>$J40=1</formula>
    </cfRule>
    <cfRule type="expression" priority="32" dxfId="83" stopIfTrue="1">
      <formula>$K40=2</formula>
    </cfRule>
    <cfRule type="expression" priority="33" dxfId="84" stopIfTrue="1">
      <formula>$K40=3</formula>
    </cfRule>
  </conditionalFormatting>
  <conditionalFormatting sqref="C39">
    <cfRule type="expression" priority="28" dxfId="82" stopIfTrue="1">
      <formula>$J39=1</formula>
    </cfRule>
    <cfRule type="expression" priority="29" dxfId="83" stopIfTrue="1">
      <formula>$K39=2</formula>
    </cfRule>
    <cfRule type="expression" priority="30" dxfId="84" stopIfTrue="1">
      <formula>$K39=3</formula>
    </cfRule>
  </conditionalFormatting>
  <conditionalFormatting sqref="C27:C28">
    <cfRule type="expression" priority="22" dxfId="82" stopIfTrue="1">
      <formula>$J27=1</formula>
    </cfRule>
    <cfRule type="expression" priority="23" dxfId="83" stopIfTrue="1">
      <formula>$K27=2</formula>
    </cfRule>
    <cfRule type="expression" priority="24" dxfId="84" stopIfTrue="1">
      <formula>$K27=3</formula>
    </cfRule>
  </conditionalFormatting>
  <conditionalFormatting sqref="C18">
    <cfRule type="expression" priority="19" dxfId="82" stopIfTrue="1">
      <formula>$J18=1</formula>
    </cfRule>
    <cfRule type="expression" priority="20" dxfId="83" stopIfTrue="1">
      <formula>$K18=2</formula>
    </cfRule>
    <cfRule type="expression" priority="21" dxfId="84" stopIfTrue="1">
      <formula>$K18=3</formula>
    </cfRule>
  </conditionalFormatting>
  <conditionalFormatting sqref="C26">
    <cfRule type="expression" priority="16" dxfId="82" stopIfTrue="1">
      <formula>$J26=1</formula>
    </cfRule>
    <cfRule type="expression" priority="17" dxfId="83" stopIfTrue="1">
      <formula>$K26=2</formula>
    </cfRule>
    <cfRule type="expression" priority="18" dxfId="84" stopIfTrue="1">
      <formula>$K26=3</formula>
    </cfRule>
  </conditionalFormatting>
  <conditionalFormatting sqref="C29">
    <cfRule type="expression" priority="10" dxfId="82" stopIfTrue="1">
      <formula>$J29=1</formula>
    </cfRule>
    <cfRule type="expression" priority="11" dxfId="83" stopIfTrue="1">
      <formula>$K29=2</formula>
    </cfRule>
    <cfRule type="expression" priority="12" dxfId="84" stopIfTrue="1">
      <formula>$K29=3</formula>
    </cfRule>
  </conditionalFormatting>
  <conditionalFormatting sqref="C20">
    <cfRule type="expression" priority="4" dxfId="82" stopIfTrue="1">
      <formula>$J20=1</formula>
    </cfRule>
    <cfRule type="expression" priority="5" dxfId="83" stopIfTrue="1">
      <formula>$K20=2</formula>
    </cfRule>
    <cfRule type="expression" priority="6" dxfId="84" stopIfTrue="1">
      <formula>$K20=3</formula>
    </cfRule>
  </conditionalFormatting>
  <conditionalFormatting sqref="C24">
    <cfRule type="expression" priority="1" dxfId="82" stopIfTrue="1">
      <formula>Orçamento!#REF!=1</formula>
    </cfRule>
    <cfRule type="expression" priority="2" dxfId="83" stopIfTrue="1">
      <formula>Orçamento!#REF!=2</formula>
    </cfRule>
    <cfRule type="expression" priority="3" dxfId="84" stopIfTrue="1">
      <formula>Orçamento!#REF!=3</formula>
    </cfRule>
  </conditionalFormatting>
  <printOptions horizontalCentered="1"/>
  <pageMargins left="0.7" right="0.7" top="0.75" bottom="0.75" header="0.3" footer="0.3"/>
  <pageSetup horizontalDpi="600" verticalDpi="600" orientation="portrait" paperSize="9" scale="65" r:id="rId1"/>
  <ignoredErrors>
    <ignoredError sqref="C4:C11 F4:F5 A4:B10 B11" unlockedFormula="1"/>
    <ignoredError sqref="H22 H32 H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21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14</v>
      </c>
      <c r="B22" s="11" t="s">
        <v>0</v>
      </c>
      <c r="C22" s="11" t="s">
        <v>1</v>
      </c>
      <c r="D22" s="11"/>
      <c r="E22" s="1" t="s">
        <v>15</v>
      </c>
      <c r="F22" s="31"/>
      <c r="G22" s="1" t="s">
        <v>16</v>
      </c>
      <c r="H22" s="31"/>
      <c r="I22" s="1" t="s">
        <v>17</v>
      </c>
      <c r="J22" s="31"/>
      <c r="K22" s="1" t="s">
        <v>18</v>
      </c>
      <c r="L22" s="31"/>
      <c r="M22" s="1" t="s">
        <v>19</v>
      </c>
      <c r="N22" s="31"/>
      <c r="O22" s="1" t="s">
        <v>20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25">
      <selection activeCell="C12" sqref="C12"/>
    </sheetView>
  </sheetViews>
  <sheetFormatPr defaultColWidth="9.140625" defaultRowHeight="12.75"/>
  <cols>
    <col min="1" max="1" width="7.140625" style="136" customWidth="1"/>
    <col min="2" max="2" width="9.421875" style="136" customWidth="1"/>
    <col min="3" max="3" width="54.140625" style="136" customWidth="1"/>
    <col min="4" max="4" width="6.28125" style="136" customWidth="1"/>
    <col min="5" max="5" width="10.28125" style="136" customWidth="1"/>
    <col min="6" max="6" width="10.7109375" style="136" bestFit="1" customWidth="1"/>
    <col min="7" max="11" width="11.7109375" style="136" customWidth="1"/>
    <col min="12" max="12" width="10.7109375" style="136" customWidth="1"/>
    <col min="13" max="16384" width="9.140625" style="136" customWidth="1"/>
  </cols>
  <sheetData>
    <row r="1" ht="37.5" customHeight="1">
      <c r="A1" s="96" t="s">
        <v>66</v>
      </c>
    </row>
    <row r="2" spans="1:12" ht="12.75" customHeight="1">
      <c r="A2" s="258" t="s">
        <v>111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8" ht="12.75" customHeight="1">
      <c r="A4" s="138"/>
      <c r="B4" s="138"/>
      <c r="C4" s="138"/>
      <c r="D4" s="138"/>
      <c r="E4" s="138"/>
      <c r="F4" s="138"/>
      <c r="G4" s="138"/>
      <c r="H4" s="138"/>
    </row>
    <row r="5" spans="1:7" ht="15.75" customHeight="1">
      <c r="A5" s="257" t="str">
        <f>'P. BDI'!B3</f>
        <v>Edital :</v>
      </c>
      <c r="B5" s="257"/>
      <c r="C5" s="140" t="str">
        <f>'P. BDI'!C3:F3</f>
        <v>TP-003/2019</v>
      </c>
      <c r="D5" s="259" t="s">
        <v>124</v>
      </c>
      <c r="E5" s="259"/>
      <c r="F5" s="275">
        <f>Orçamento!F4</f>
        <v>1256.6399999999999</v>
      </c>
      <c r="G5" s="276"/>
    </row>
    <row r="6" spans="1:7" ht="12.75">
      <c r="A6" s="257" t="str">
        <f>'P. BDI'!B4</f>
        <v>Tomador: </v>
      </c>
      <c r="B6" s="257"/>
      <c r="C6" s="140" t="str">
        <f>'P. BDI'!C4:F4</f>
        <v>Prefeitura Municipal de Dois Vizinhos - PR</v>
      </c>
      <c r="D6" s="257" t="s">
        <v>97</v>
      </c>
      <c r="E6" s="257"/>
      <c r="F6" s="262" t="e">
        <f>Orçamento!H46</f>
        <v>#VALUE!</v>
      </c>
      <c r="G6" s="263"/>
    </row>
    <row r="7" spans="1:8" ht="12.75">
      <c r="A7" s="257" t="str">
        <f>'P. BDI'!B5</f>
        <v>Empreendimento: </v>
      </c>
      <c r="B7" s="257"/>
      <c r="C7" s="140" t="str">
        <f>'P. BDI'!C5:F5</f>
        <v>PRAÇA AV. MÉXICO</v>
      </c>
      <c r="D7" s="257" t="s">
        <v>80</v>
      </c>
      <c r="E7" s="257"/>
      <c r="F7" s="262" t="e">
        <f>F6/F5</f>
        <v>#VALUE!</v>
      </c>
      <c r="G7" s="263"/>
      <c r="H7" s="141"/>
    </row>
    <row r="8" spans="1:8" ht="12.75">
      <c r="A8" s="257" t="str">
        <f>'P. BDI'!B6</f>
        <v>Local da Obra:</v>
      </c>
      <c r="B8" s="257"/>
      <c r="C8" s="140" t="str">
        <f>'P. BDI'!C6:F6</f>
        <v>AV. MÉXICO ESQ. COM RUA JOSÉ DO PATROCÍNIO</v>
      </c>
      <c r="D8" s="139"/>
      <c r="E8" s="141"/>
      <c r="F8" s="141"/>
      <c r="G8" s="141"/>
      <c r="H8" s="141"/>
    </row>
    <row r="9" spans="1:8" ht="12.75">
      <c r="A9" s="257" t="str">
        <f>'P. BDI'!B7</f>
        <v>Empresa Prop.:</v>
      </c>
      <c r="B9" s="257"/>
      <c r="C9" s="140" t="str">
        <f>'P. BDI'!C7:F7</f>
        <v>xxxxxxxxxxxxxx</v>
      </c>
      <c r="D9" s="139"/>
      <c r="E9" s="141"/>
      <c r="F9" s="141"/>
      <c r="G9" s="141"/>
      <c r="H9" s="141"/>
    </row>
    <row r="10" spans="1:8" ht="12.75">
      <c r="A10" s="257" t="str">
        <f>'P. BDI'!B8</f>
        <v>CNPJ:</v>
      </c>
      <c r="B10" s="257"/>
      <c r="C10" s="140" t="str">
        <f>'P. BDI'!C8:F8</f>
        <v>xxxxxxxxxxxxxx</v>
      </c>
      <c r="D10" s="139"/>
      <c r="E10" s="141"/>
      <c r="F10" s="141"/>
      <c r="G10" s="141"/>
      <c r="H10" s="141"/>
    </row>
    <row r="11" spans="1:8" ht="12.75">
      <c r="A11" s="257" t="str">
        <f>'P. BDI'!B9</f>
        <v>Data Base:</v>
      </c>
      <c r="B11" s="257"/>
      <c r="C11" s="144" t="str">
        <f>'P. BDI'!C9:F9</f>
        <v>SINAPI 08/2018 DESONERADO</v>
      </c>
      <c r="D11" s="139"/>
      <c r="E11" s="139"/>
      <c r="F11" s="143"/>
      <c r="G11" s="108"/>
      <c r="H11" s="108"/>
    </row>
    <row r="12" spans="1:8" ht="12.75">
      <c r="A12" s="257" t="s">
        <v>191</v>
      </c>
      <c r="B12" s="257"/>
      <c r="C12" s="87" t="e">
        <f>'P. BDI'!F31</f>
        <v>#VALUE!</v>
      </c>
      <c r="D12" s="139"/>
      <c r="E12" s="139"/>
      <c r="F12" s="143"/>
      <c r="G12" s="108"/>
      <c r="H12" s="108"/>
    </row>
    <row r="13" spans="1:8" ht="12.75">
      <c r="A13" s="145"/>
      <c r="B13" s="146"/>
      <c r="C13" s="147"/>
      <c r="D13" s="141"/>
      <c r="E13" s="141"/>
      <c r="F13" s="141"/>
      <c r="G13" s="141"/>
      <c r="H13" s="141"/>
    </row>
    <row r="15" spans="2:12" ht="12.75">
      <c r="B15" s="148" t="s">
        <v>72</v>
      </c>
      <c r="C15" s="252" t="s">
        <v>96</v>
      </c>
      <c r="D15" s="252"/>
      <c r="E15" s="252" t="s">
        <v>102</v>
      </c>
      <c r="F15" s="252"/>
      <c r="G15" s="148" t="s">
        <v>103</v>
      </c>
      <c r="H15" s="148" t="s">
        <v>104</v>
      </c>
      <c r="I15" s="148" t="s">
        <v>105</v>
      </c>
      <c r="J15" s="148" t="s">
        <v>106</v>
      </c>
      <c r="K15" s="148" t="s">
        <v>107</v>
      </c>
      <c r="L15" s="148" t="s">
        <v>108</v>
      </c>
    </row>
    <row r="16" spans="2:12" ht="12.75">
      <c r="B16" s="207">
        <f>QCI!B26</f>
        <v>1</v>
      </c>
      <c r="C16" s="265" t="str">
        <f>QCI!C26</f>
        <v>SERVIÇOS PRELIMINARES</v>
      </c>
      <c r="D16" s="265"/>
      <c r="E16" s="256" t="e">
        <f>QCI!F26</f>
        <v>#VALUE!</v>
      </c>
      <c r="F16" s="256"/>
      <c r="G16" s="150">
        <v>0.5</v>
      </c>
      <c r="H16" s="150">
        <v>0.5</v>
      </c>
      <c r="I16" s="150"/>
      <c r="J16" s="150"/>
      <c r="K16" s="150"/>
      <c r="L16" s="208">
        <f aca="true" t="shared" si="0" ref="L16:L26">SUM(G16:K16)</f>
        <v>1</v>
      </c>
    </row>
    <row r="17" spans="2:12" ht="12.75">
      <c r="B17" s="207">
        <f>QCI!B27</f>
        <v>2</v>
      </c>
      <c r="C17" s="265" t="str">
        <f>QCI!C27</f>
        <v>PISOS E REVESTIMENTOS</v>
      </c>
      <c r="D17" s="265"/>
      <c r="E17" s="256" t="e">
        <f>QCI!F27</f>
        <v>#VALUE!</v>
      </c>
      <c r="F17" s="256"/>
      <c r="G17" s="209">
        <v>0.1</v>
      </c>
      <c r="H17" s="150">
        <v>0.2</v>
      </c>
      <c r="I17" s="150">
        <v>0.3</v>
      </c>
      <c r="J17" s="209">
        <v>0.3</v>
      </c>
      <c r="K17" s="209">
        <v>0.1</v>
      </c>
      <c r="L17" s="210">
        <f t="shared" si="0"/>
        <v>1.0000000000000002</v>
      </c>
    </row>
    <row r="18" spans="2:12" ht="12.75">
      <c r="B18" s="207">
        <f>QCI!B28</f>
        <v>3</v>
      </c>
      <c r="C18" s="265" t="str">
        <f>QCI!C28</f>
        <v>BANCOS</v>
      </c>
      <c r="D18" s="265"/>
      <c r="E18" s="256" t="e">
        <f>QCI!F28</f>
        <v>#VALUE!</v>
      </c>
      <c r="F18" s="256"/>
      <c r="G18" s="209"/>
      <c r="H18" s="209"/>
      <c r="I18" s="209"/>
      <c r="J18" s="209">
        <v>0.5</v>
      </c>
      <c r="K18" s="209">
        <v>0.5</v>
      </c>
      <c r="L18" s="210">
        <f t="shared" si="0"/>
        <v>1</v>
      </c>
    </row>
    <row r="19" spans="2:12" ht="12.75">
      <c r="B19" s="207">
        <f>QCI!B29</f>
        <v>4</v>
      </c>
      <c r="C19" s="265" t="str">
        <f>QCI!C29</f>
        <v>INSTALAÇÕES ELÉTRICAS E DE ÁGUA FRIA</v>
      </c>
      <c r="D19" s="265"/>
      <c r="E19" s="256" t="e">
        <f>QCI!F29</f>
        <v>#VALUE!</v>
      </c>
      <c r="F19" s="256"/>
      <c r="G19" s="209">
        <v>0.1</v>
      </c>
      <c r="H19" s="209">
        <v>0.4</v>
      </c>
      <c r="I19" s="209">
        <v>0.5</v>
      </c>
      <c r="J19" s="209"/>
      <c r="K19" s="209"/>
      <c r="L19" s="210">
        <f t="shared" si="0"/>
        <v>1</v>
      </c>
    </row>
    <row r="20" spans="2:12" ht="12.75">
      <c r="B20" s="207">
        <f>QCI!B30</f>
        <v>5</v>
      </c>
      <c r="C20" s="265" t="str">
        <f>QCI!C30</f>
        <v>ACABAMENTOS</v>
      </c>
      <c r="D20" s="265"/>
      <c r="E20" s="256" t="e">
        <f>QCI!F30</f>
        <v>#VALUE!</v>
      </c>
      <c r="F20" s="256"/>
      <c r="G20" s="209">
        <v>0.1</v>
      </c>
      <c r="H20" s="209">
        <v>0.1</v>
      </c>
      <c r="I20" s="209">
        <v>0.1</v>
      </c>
      <c r="J20" s="209">
        <v>0.1</v>
      </c>
      <c r="K20" s="209">
        <v>0.6</v>
      </c>
      <c r="L20" s="210">
        <f t="shared" si="0"/>
        <v>1</v>
      </c>
    </row>
    <row r="21" spans="2:12" ht="12.75">
      <c r="B21" s="154"/>
      <c r="C21" s="266"/>
      <c r="D21" s="266"/>
      <c r="E21" s="253"/>
      <c r="F21" s="253"/>
      <c r="G21" s="209"/>
      <c r="H21" s="209"/>
      <c r="I21" s="209"/>
      <c r="J21" s="209"/>
      <c r="K21" s="209"/>
      <c r="L21" s="210">
        <f t="shared" si="0"/>
        <v>0</v>
      </c>
    </row>
    <row r="22" spans="2:12" ht="12.75">
      <c r="B22" s="154"/>
      <c r="C22" s="266"/>
      <c r="D22" s="266"/>
      <c r="E22" s="253"/>
      <c r="F22" s="253"/>
      <c r="G22" s="209"/>
      <c r="H22" s="209"/>
      <c r="I22" s="209"/>
      <c r="J22" s="209"/>
      <c r="K22" s="209"/>
      <c r="L22" s="210">
        <f t="shared" si="0"/>
        <v>0</v>
      </c>
    </row>
    <row r="23" spans="2:12" ht="12.75">
      <c r="B23" s="154"/>
      <c r="C23" s="266"/>
      <c r="D23" s="266"/>
      <c r="E23" s="253"/>
      <c r="F23" s="253"/>
      <c r="G23" s="209"/>
      <c r="H23" s="209"/>
      <c r="I23" s="209"/>
      <c r="J23" s="209"/>
      <c r="K23" s="209"/>
      <c r="L23" s="210">
        <f t="shared" si="0"/>
        <v>0</v>
      </c>
    </row>
    <row r="24" spans="2:12" ht="12.75">
      <c r="B24" s="154"/>
      <c r="C24" s="266"/>
      <c r="D24" s="266"/>
      <c r="E24" s="253"/>
      <c r="F24" s="253"/>
      <c r="G24" s="209"/>
      <c r="H24" s="209"/>
      <c r="I24" s="209"/>
      <c r="J24" s="209"/>
      <c r="K24" s="209"/>
      <c r="L24" s="210">
        <f t="shared" si="0"/>
        <v>0</v>
      </c>
    </row>
    <row r="25" spans="2:12" ht="12.75">
      <c r="B25" s="211"/>
      <c r="C25" s="274"/>
      <c r="D25" s="274"/>
      <c r="E25" s="270"/>
      <c r="F25" s="270"/>
      <c r="G25" s="212"/>
      <c r="H25" s="212"/>
      <c r="I25" s="212"/>
      <c r="J25" s="212"/>
      <c r="K25" s="212"/>
      <c r="L25" s="213">
        <f t="shared" si="0"/>
        <v>0</v>
      </c>
    </row>
    <row r="26" spans="2:12" ht="12.75">
      <c r="B26" s="267" t="s">
        <v>110</v>
      </c>
      <c r="C26" s="267"/>
      <c r="D26" s="267"/>
      <c r="E26" s="271">
        <v>1</v>
      </c>
      <c r="F26" s="272"/>
      <c r="G26" s="214" t="e">
        <f>G27/$E$27</f>
        <v>#VALUE!</v>
      </c>
      <c r="H26" s="214" t="e">
        <f>H27/$E$27</f>
        <v>#VALUE!</v>
      </c>
      <c r="I26" s="214" t="e">
        <f>I27/$E$27</f>
        <v>#VALUE!</v>
      </c>
      <c r="J26" s="214" t="e">
        <f>J27/$E$27</f>
        <v>#VALUE!</v>
      </c>
      <c r="K26" s="214" t="e">
        <f>K27/$E$27</f>
        <v>#VALUE!</v>
      </c>
      <c r="L26" s="215" t="e">
        <f t="shared" si="0"/>
        <v>#VALUE!</v>
      </c>
    </row>
    <row r="27" spans="2:12" ht="12.75">
      <c r="B27" s="267" t="s">
        <v>25</v>
      </c>
      <c r="C27" s="267"/>
      <c r="D27" s="267"/>
      <c r="E27" s="273" t="e">
        <f>SUM(E16:F25)</f>
        <v>#VALUE!</v>
      </c>
      <c r="F27" s="253"/>
      <c r="G27" s="153" t="e">
        <f>(G17*$E$17)+(G18*$E$18)+(G19*$E$19)+(G20*$E$20)+(G21*$E$21)+(G23*$E$23)+(G24*$E$24)+(G16*$E$16)</f>
        <v>#VALUE!</v>
      </c>
      <c r="H27" s="153" t="e">
        <f>(H17*$E$17)+(H18*$E$18)+(H19*$E$19)+(H20*$E$20)+(H21*$E$21)+(H23*$E$23)+(H24*$E$24)+(H16*$E$16)</f>
        <v>#VALUE!</v>
      </c>
      <c r="I27" s="153" t="e">
        <f>(I17*$E$17)+(I18*$E$18)+(I19*$E$19)+(I20*$E$20)+(I21*$E$21)+(I23*$E$23)+(I24*$E$24)+(I16*$E$16)</f>
        <v>#VALUE!</v>
      </c>
      <c r="J27" s="153" t="e">
        <f>(J17*$E$17)+(J18*$E$18)+(J19*$E$19)+(J20*$E$20)+(J21*$E$21)+(J23*$E$23)+(J24*$E$24)+(J16*$E$16)</f>
        <v>#VALUE!</v>
      </c>
      <c r="K27" s="153" t="e">
        <f>(K17*$E$17)+(K18*$E$18)+(K19*$E$19)+(K20*$E$20)+(K21*$E$21)+(K23*$E$23)+(K24*$E$24)+(K16*$E$16)</f>
        <v>#VALUE!</v>
      </c>
      <c r="L27" s="216"/>
    </row>
    <row r="28" spans="2:12" ht="12.75">
      <c r="B28" s="267" t="s">
        <v>109</v>
      </c>
      <c r="C28" s="267"/>
      <c r="D28" s="267"/>
      <c r="E28" s="268"/>
      <c r="F28" s="269"/>
      <c r="G28" s="217" t="e">
        <f>G27</f>
        <v>#VALUE!</v>
      </c>
      <c r="H28" s="217" t="e">
        <f>H27+G28</f>
        <v>#VALUE!</v>
      </c>
      <c r="I28" s="217" t="e">
        <f>I27+H28</f>
        <v>#VALUE!</v>
      </c>
      <c r="J28" s="217" t="e">
        <f>J27+I28</f>
        <v>#VALUE!</v>
      </c>
      <c r="K28" s="217" t="e">
        <f>K27+J28</f>
        <v>#VALUE!</v>
      </c>
      <c r="L28" s="218"/>
    </row>
    <row r="40" spans="6:8" ht="12.75">
      <c r="F40" s="124" t="s">
        <v>112</v>
      </c>
      <c r="G40" s="130" t="str">
        <f>'P. BDI'!C40</f>
        <v>.</v>
      </c>
      <c r="H40" s="158"/>
    </row>
    <row r="41" spans="6:7" ht="12.75">
      <c r="F41" s="126" t="s">
        <v>114</v>
      </c>
      <c r="G41" s="157" t="str">
        <f>'P. BDI'!C41</f>
        <v>.</v>
      </c>
    </row>
    <row r="42" spans="6:7" ht="12.75">
      <c r="F42" s="128"/>
      <c r="G42" s="86"/>
    </row>
    <row r="43" spans="6:7" ht="12.75">
      <c r="F43" s="128"/>
      <c r="G43" s="86"/>
    </row>
    <row r="49" spans="6:7" ht="12.75">
      <c r="F49" s="83"/>
      <c r="G49" s="99"/>
    </row>
    <row r="50" spans="6:7" ht="12.75">
      <c r="F50" s="99"/>
      <c r="G50" s="99"/>
    </row>
    <row r="52" spans="6:8" ht="12.75">
      <c r="F52" s="124" t="s">
        <v>113</v>
      </c>
      <c r="G52" s="130" t="str">
        <f>'P. BDI'!C48</f>
        <v>.</v>
      </c>
      <c r="H52" s="158"/>
    </row>
    <row r="53" spans="6:7" ht="12.75">
      <c r="F53" s="126" t="s">
        <v>61</v>
      </c>
      <c r="G53" s="157" t="str">
        <f>'P. BDI'!C49</f>
        <v>.</v>
      </c>
    </row>
  </sheetData>
  <sheetProtection password="C637" sheet="1" selectLockedCells="1"/>
  <mergeCells count="43">
    <mergeCell ref="E15:F15"/>
    <mergeCell ref="C15:D15"/>
    <mergeCell ref="A10:B10"/>
    <mergeCell ref="A5:B5"/>
    <mergeCell ref="D5:E5"/>
    <mergeCell ref="F5:G5"/>
    <mergeCell ref="A6:B6"/>
    <mergeCell ref="D6:E6"/>
    <mergeCell ref="F6:G6"/>
    <mergeCell ref="A2:L3"/>
    <mergeCell ref="A11:B11"/>
    <mergeCell ref="A12:B12"/>
    <mergeCell ref="E21:F21"/>
    <mergeCell ref="E23:F23"/>
    <mergeCell ref="A7:B7"/>
    <mergeCell ref="D7:E7"/>
    <mergeCell ref="F7:G7"/>
    <mergeCell ref="A8:B8"/>
    <mergeCell ref="A9:B9"/>
    <mergeCell ref="B28:D28"/>
    <mergeCell ref="E28:F28"/>
    <mergeCell ref="E24:F24"/>
    <mergeCell ref="E25:F25"/>
    <mergeCell ref="E26:F26"/>
    <mergeCell ref="E27:F27"/>
    <mergeCell ref="B27:D27"/>
    <mergeCell ref="B26:D26"/>
    <mergeCell ref="C24:D24"/>
    <mergeCell ref="C25:D25"/>
    <mergeCell ref="E22:F22"/>
    <mergeCell ref="C22:D22"/>
    <mergeCell ref="C21:D21"/>
    <mergeCell ref="C23:D23"/>
    <mergeCell ref="C17:D17"/>
    <mergeCell ref="C18:D18"/>
    <mergeCell ref="C16:D16"/>
    <mergeCell ref="C19:D19"/>
    <mergeCell ref="C20:D20"/>
    <mergeCell ref="E17:F17"/>
    <mergeCell ref="E18:F18"/>
    <mergeCell ref="E19:F19"/>
    <mergeCell ref="E20:F20"/>
    <mergeCell ref="E16:F16"/>
  </mergeCells>
  <conditionalFormatting sqref="C17:C24">
    <cfRule type="expression" priority="16" dxfId="82" stopIfTrue="1">
      <formula>$J17=1</formula>
    </cfRule>
    <cfRule type="expression" priority="17" dxfId="83" stopIfTrue="1">
      <formula>$K17=2</formula>
    </cfRule>
    <cfRule type="expression" priority="18" dxfId="84" stopIfTrue="1">
      <formula>$K17=3</formula>
    </cfRule>
  </conditionalFormatting>
  <conditionalFormatting sqref="C25">
    <cfRule type="expression" priority="10" dxfId="82" stopIfTrue="1">
      <formula>$J25=1</formula>
    </cfRule>
    <cfRule type="expression" priority="11" dxfId="83" stopIfTrue="1">
      <formula>$K25=2</formula>
    </cfRule>
    <cfRule type="expression" priority="12" dxfId="84" stopIfTrue="1">
      <formula>$K25=3</formula>
    </cfRule>
  </conditionalFormatting>
  <conditionalFormatting sqref="C16">
    <cfRule type="expression" priority="1" dxfId="82" stopIfTrue="1">
      <formula>$J16=1</formula>
    </cfRule>
    <cfRule type="expression" priority="2" dxfId="83" stopIfTrue="1">
      <formula>$K16=2</formula>
    </cfRule>
    <cfRule type="expression" priority="3" dxfId="84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  <ignoredErrors>
    <ignoredError sqref="F5:G7 C5:C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</dc:creator>
  <cp:keywords/>
  <dc:description/>
  <cp:lastModifiedBy>RAUL ZANELLA</cp:lastModifiedBy>
  <cp:lastPrinted>2018-12-19T17:05:17Z</cp:lastPrinted>
  <dcterms:created xsi:type="dcterms:W3CDTF">2006-10-10T19:21:35Z</dcterms:created>
  <dcterms:modified xsi:type="dcterms:W3CDTF">2019-02-13T10:55:07Z</dcterms:modified>
  <cp:category/>
  <cp:version/>
  <cp:contentType/>
  <cp:contentStatus/>
</cp:coreProperties>
</file>