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</sheets>
  <externalReferences>
    <externalReference r:id="rId8"/>
  </externalReferences>
  <definedNames>
    <definedName name="_xlnm.Print_Area" localSheetId="4">'CRON'!$A$2:$J$40</definedName>
    <definedName name="_xlnm.Print_Area" localSheetId="3">'CRONO MORADIAS 08-08-07'!$A$1:$P$36</definedName>
    <definedName name="_xlnm.Print_Area" localSheetId="2">'Orçamento'!$A$1:$H$63</definedName>
    <definedName name="_xlnm.Print_Area" localSheetId="0">'P. BDI'!$A$2:$F$50</definedName>
    <definedName name="_xlnm.Print_Area" localSheetId="1">'QCI'!$A$2:$H$63</definedName>
    <definedName name="CONCATENAR">CONCATENATE(#REF!," ",#REF!)</definedName>
    <definedName name="DATAEMISSAO">#REF!</definedName>
    <definedName name="DATART">#REF!</definedName>
    <definedName name="EMPRESAS">OFFSET('[1]Cotações'!$B$25,1,0):OFFSET('[1]Cotações'!$H$41,-1,0)</definedName>
    <definedName name="INDICES">OFFSET('[1]Cotações'!$B$20,1,0):OFFSET('[1]Cotações'!$I$24,-1,0)</definedName>
    <definedName name="LOCALIDADE">#REF!</definedName>
    <definedName name="NCOMPOSICOES">15</definedName>
    <definedName name="NCOTACOES">15</definedName>
    <definedName name="NEMPRESAS">15</definedName>
    <definedName name="NINDICES">3</definedName>
    <definedName name="NRELATORIOS">COUNTA('[1]Relatórios'!$A:$A)-2</definedName>
    <definedName name="NumerEmpresa">15</definedName>
    <definedName name="NumerIndice">3</definedName>
    <definedName name="Objeto">"Referência"</definedName>
    <definedName name="RelatoriosFontes">OFFSET('[1]Relatórios'!$A$5,1,0,NRELATORIOS)</definedName>
    <definedName name="SENHAGT" hidden="1">"PM2CAIXA"</definedName>
  </definedNames>
  <calcPr fullCalcOnLoad="1"/>
</workbook>
</file>

<file path=xl/sharedStrings.xml><?xml version="1.0" encoding="utf-8"?>
<sst xmlns="http://schemas.openxmlformats.org/spreadsheetml/2006/main" count="299" uniqueCount="209">
  <si>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</si>
  <si>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</si>
  <si>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</si>
  <si>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</si>
  <si>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</si>
  <si>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</si>
  <si>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</si>
  <si>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</si>
  <si>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</si>
  <si>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</si>
  <si>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</si>
  <si>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</si>
  <si>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</si>
  <si>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</si>
  <si>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</si>
  <si>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</si>
  <si>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</si>
  <si>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</si>
  <si>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</si>
  <si>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</si>
  <si>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</si>
  <si>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</si>
  <si>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</si>
  <si>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</si>
  <si>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</si>
  <si>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</si>
  <si>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</si>
  <si>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</si>
  <si>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</si>
  <si>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</si>
  <si>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</si>
  <si>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</si>
  <si>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</si>
  <si>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</si>
  <si>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</si>
  <si>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</si>
  <si>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</si>
  <si>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</si>
  <si>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</si>
  <si>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</si>
  <si>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</si>
  <si>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</si>
  <si>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</si>
  <si>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</si>
  <si>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</si>
  <si>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</si>
  <si>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</si>
  <si>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</si>
  <si>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</si>
  <si>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</si>
  <si>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</si>
  <si>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</si>
  <si>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</si>
  <si>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</si>
  <si>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</si>
  <si>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</si>
  <si>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</si>
  <si>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</si>
  <si>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</si>
  <si>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</si>
  <si>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</si>
  <si>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</si>
  <si>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</si>
  <si>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</si>
  <si>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</si>
  <si>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</si>
  <si>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</si>
  <si>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</si>
  <si>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</si>
  <si>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</si>
  <si>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</si>
  <si>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UM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</si>
  <si>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</si>
  <si>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</si>
  <si>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</si>
  <si>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</si>
  <si>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</si>
  <si>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</si>
  <si>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</si>
  <si>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</si>
  <si>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</si>
  <si>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</si>
  <si>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</si>
  <si>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</si>
  <si>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</si>
  <si>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</si>
  <si>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</si>
  <si>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</si>
  <si>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</si>
  <si>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</si>
  <si>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</si>
  <si>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</si>
  <si>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</si>
  <si>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</si>
  <si>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</si>
  <si>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</si>
  <si>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</si>
  <si>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</si>
  <si>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</si>
  <si>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</si>
  <si>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</si>
  <si>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</si>
  <si>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</si>
  <si>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</si>
  <si>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</si>
  <si>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</si>
  <si>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</si>
  <si>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</si>
  <si>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</si>
  <si>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</si>
  <si>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</si>
  <si>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</si>
  <si>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</si>
  <si>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</si>
  <si>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</si>
  <si>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1.1</t>
  </si>
  <si>
    <t>4.1</t>
  </si>
  <si>
    <t>UN</t>
  </si>
  <si>
    <t>M</t>
  </si>
  <si>
    <t>6.1</t>
  </si>
  <si>
    <t>6.2</t>
  </si>
  <si>
    <t>SERVIÇOS PRELIMINARES</t>
  </si>
  <si>
    <t>PLACA DE OBRA (PARA CONSTRUCAO CIVIL) EM CHAPA GALVANIZADA *N. 22*, DE *2,0 X 1,125* M</t>
  </si>
  <si>
    <t>.</t>
  </si>
  <si>
    <t>5.3</t>
  </si>
  <si>
    <t>6.6</t>
  </si>
  <si>
    <t>7.3</t>
  </si>
  <si>
    <t>7.4</t>
  </si>
  <si>
    <t>LIMPEZA FINAL DA OBRA</t>
  </si>
  <si>
    <t>PINTURA/ACABAMENTOS</t>
  </si>
  <si>
    <t>73933/1</t>
  </si>
  <si>
    <t>BARRA DE APOIO RETA, EM ACO INOX POLIDO, COMPRIMENTO 60CM, DIAMETRO MINIMO 3 CM</t>
  </si>
  <si>
    <t>TOALHEIRO PLASTICO TIPO DISPENSER PARA PAPEL TOALHA INTERFOLHADO</t>
  </si>
  <si>
    <t>Área m²:</t>
  </si>
  <si>
    <t>PISO E REVESTIMENTOS</t>
  </si>
  <si>
    <t>VALOR UNIT. R$</t>
  </si>
  <si>
    <t>ESQUADRIAS / ACESSORIOS</t>
  </si>
  <si>
    <t>Area:</t>
  </si>
  <si>
    <t>SINAPI 08/2018 DESONERADO</t>
  </si>
  <si>
    <t xml:space="preserve">UN    </t>
  </si>
  <si>
    <t>Carimbo e Assinatura:</t>
  </si>
  <si>
    <t>74125/2</t>
  </si>
  <si>
    <t>ESPELHO CRISTAL ESPESSURA 4MM, COM MOLDURA EM ALUMINIO E COMPENSADO 6MM PLASTIFICADO COLADO</t>
  </si>
  <si>
    <t>87247</t>
  </si>
  <si>
    <t>INSTALAÇÕES HIDRÁULICAS</t>
  </si>
  <si>
    <t>INSTALAÇÕES ELÉTRICAS</t>
  </si>
  <si>
    <t>7.1</t>
  </si>
  <si>
    <t xml:space="preserve">ASSOCIAÇÃO APICULTORES - REFORMA </t>
  </si>
  <si>
    <t>PARQUE DE EXPOSIÇÕES - STAND EXTERNO</t>
  </si>
  <si>
    <t>2.1</t>
  </si>
  <si>
    <t>3.1</t>
  </si>
  <si>
    <t>4.2</t>
  </si>
  <si>
    <t>4.3</t>
  </si>
  <si>
    <t>4.4</t>
  </si>
  <si>
    <t>4.5</t>
  </si>
  <si>
    <t>4.6</t>
  </si>
  <si>
    <t>5.1</t>
  </si>
  <si>
    <t>5.2</t>
  </si>
  <si>
    <t>6.3</t>
  </si>
  <si>
    <t>6.4</t>
  </si>
  <si>
    <t>6.5</t>
  </si>
  <si>
    <t>10422</t>
  </si>
  <si>
    <t>2.2</t>
  </si>
  <si>
    <t>PAREDES E COBERTURA</t>
  </si>
  <si>
    <t>39696</t>
  </si>
  <si>
    <t>MANTA ALUMINIZADA 1 FACE PARA SUBCOBERTURA, E = *1* MM</t>
  </si>
  <si>
    <t>1.2</t>
  </si>
  <si>
    <t>97655</t>
  </si>
  <si>
    <t>1.3</t>
  </si>
  <si>
    <t>2.3</t>
  </si>
  <si>
    <t>92581</t>
  </si>
  <si>
    <t>2.4</t>
  </si>
  <si>
    <t>94210</t>
  </si>
  <si>
    <t>2.5</t>
  </si>
  <si>
    <t>87513</t>
  </si>
  <si>
    <t>92741</t>
  </si>
  <si>
    <t>M3</t>
  </si>
  <si>
    <t>2.6</t>
  </si>
  <si>
    <t>87795</t>
  </si>
  <si>
    <t>3.2</t>
  </si>
  <si>
    <t>85172</t>
  </si>
  <si>
    <t>CONJUNTO PORTA DE FERRO, DE ABRIR, 80 X 210CM E PORTA COM TELA CONTRA INSETOS</t>
  </si>
  <si>
    <t>REMOÇÃO DE TRAMA METÁLICA PARA COBERTURA, DE FORMA MANUAL, SEM REAPROVEITAMENTO</t>
  </si>
  <si>
    <t>DEMOLIÇÃO DE REVESTIMENTO CERÂMICO, DE FORMA MANUAL, SEM REAPROVEITAMENTO</t>
  </si>
  <si>
    <t>TELHAMENTO COM TELHA ONDULADA DE FIBROCIMENTO E = 6 MM, COM RECOBRIMENTO LATERAL DE 1 1/4 DE ONDA PARA TELHADO COM INCLINAÇÃO MÁXIMA DE 10°, COM ATÉ 2 ÁGUAS, INCLUSO IÇAMENTO</t>
  </si>
  <si>
    <t>ALVENARIA DE VEDAÇÃO DE BLOCOS CERÂMICOS FURADOS NA HORIZONTAL DE 11,5X19X19CM (ESPESSURA 11,5CM) DE PAREDES, ARGAMASSA DE ASSENTAMENTO COM PREPARO EM BETONEIRA</t>
  </si>
  <si>
    <t>CONCRETAGEM DE VIGAS COM BALDES EM EDIFICAÇÃO TÉRREA - LANÇAMENTO, ADENSAMENTO E ACABAMENTO</t>
  </si>
  <si>
    <t>REVESTIMENTO CERÂMICO PARA PISO COM PLACAS TIPO ESMALTADA EXTRA DE DIMENSÕES 35X35 CM APLICADA EM AMBIENTES DE ÁREA ENTRE 5 M2 E 10 M2</t>
  </si>
  <si>
    <t>EMBOÇO OU MASSA ÚNICA EM ARGAMASSA INDUSTRIALIZADA, PREPARO MECÂNICO E APLICAÇÃO COM EQUIPAMENTO DE MISTURA E PROJEÇÃO DE 1,5 M3/H DE ARGAMASSA EM PANOS CEGOS DE FACHADA (SEM PRESENÇA DE VÃOS), ESPESSURA DE 25 MM</t>
  </si>
  <si>
    <t>PAPELEIRA DE PAREDE EM METAL CROMADO SEM TAMPA, INCLUSO FIXAÇÃO</t>
  </si>
  <si>
    <t>SABONETEIRA PLASTICA TIPO DISPENSER PARA SABONETE LIQUIDO COM RESERVATORIO 800 A 1500 ML, INCLUSO FIXAÇÃO</t>
  </si>
  <si>
    <t>VASO SANITÁRIO SIFONADO COM CAIXA ACOPLADA LOUÇA BRANCA, INCLUSO ENGATE FLEXÍVEL EM PLÁSTICO BRANCO, 1/2  X 40CM - FORNECIMENTO E INSTALAÇÃO</t>
  </si>
  <si>
    <t>LAVATÓRIO LOUÇA BRANCA COM COLUNA, *44 X 35,5* CM, PADRÃO POPULAR, INCLUSO SIFÃO FLEXÍVEL EM PVC, VÁLVULA E ENGATE FLEXÍVEL 30CM EM PLÁSTICO E COM TORNEIRA CROMADA PADRÃO POPULAR - FORNECIMENTO E INSTALAÇÃO</t>
  </si>
  <si>
    <t>PONTO DE CONSUMO TERMINAL DE ÁGUA FRIA (SUBRAMAL) COM TUBULAÇÃO DE PVC, DN 25 MM, INSTALADO EM RAMAL, RASGO E CHUMBAMENTO EM ALVENARIA</t>
  </si>
  <si>
    <t>LUMINÁRIA TIPO CALHA, DE SOBREPOR, COM 2 LÂMPADAS TUBULARES DE LED - FORNECIMENTO E INSTALAÇÃO</t>
  </si>
  <si>
    <t>CABO DE COBRE FLEXÍVEL ISOLADO, 1,5 MM², ANTI-CHAMA 0,6/1,0 KV, PARA CIRCUITOS TERMINAIS - FORNECIMENTO E INSTALAÇÃO</t>
  </si>
  <si>
    <t>CABO DE COBRE FLEXÍVEL ISOLADO, 2,5 MM², ANTI-CHAMA 0,6/1,0 KV, PARA CIRCUITOS TERMINAIS - FORNECIMENTO E INSTALAÇÃO</t>
  </si>
  <si>
    <t>ELETRODUTO FLEXÍVEL CORRUGADO, PVC, DN 25 MM (3/4"), PARA CIRCUITOS TERMINAIS, - FORNECIMENTO E INSTALAÇÃO</t>
  </si>
  <si>
    <t>INTERRUPTOR SIMPLES (2 MÓDULOS), 10A/250V, INCLUINDO SUPORTE E PLACA - FORNECIMENTO E INSTALAÇÃO</t>
  </si>
  <si>
    <t>TOMADA MÉDIA DE EMBUTIR (2 MÓDULOS), 2P+T 20 A, - FORNECIMENTO E INSTALAÇÃO</t>
  </si>
  <si>
    <t xml:space="preserve">APLICAÇÃO MANUAL DE PINTURA COM TINTA TEXTURIZADA ACRÍLICA EM PANOS CEGOS DE FACHADA </t>
  </si>
  <si>
    <t>TRAMA DE AÇO COMPOSTA POR TERÇAS PARA TELHADOS TELHA DE FIBROCIMENTO, INCLUSO TRANSPORTE VERTICAL</t>
  </si>
  <si>
    <t>FORRO EM RÉGUAS DE PVC, FRISADO, INCLUSIVE ESTRUTURA DE FIXAÇÃO</t>
  </si>
  <si>
    <t>BARREIRA SANITARIA (LAVA BOTAS)</t>
  </si>
  <si>
    <t>ALAMBRADO EM MOUROES DE CONCRETO, ALTURA LIVRE 2M, ESPACADOS A CADA 2M, COM TELA DE ARAME GALVANIZADO, FIO 14 BWG E MALHA QUADRADA 5X5CM, INCLUSIVE PORTÕES</t>
  </si>
  <si>
    <t>7.2</t>
  </si>
  <si>
    <t>preencher</t>
  </si>
  <si>
    <t/>
  </si>
  <si>
    <t>TP-004/2019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</si>
</sst>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.000%"/>
    <numFmt numFmtId="177" formatCode="0.0000%"/>
    <numFmt numFmtId="178" formatCode="0.00000%"/>
    <numFmt numFmtId="179" formatCode="###,###,##0.000"/>
    <numFmt numFmtId="180" formatCode="###,###,##0.0000"/>
    <numFmt numFmtId="181" formatCode="###,###,##0.00000"/>
    <numFmt numFmtId="182" formatCode="###,###,##0.000000"/>
    <numFmt numFmtId="183" formatCode="###,###,##0.0"/>
    <numFmt numFmtId="184" formatCode="###,###,##0.0000000"/>
    <numFmt numFmtId="185" formatCode="###,###,##0.00000000"/>
    <numFmt numFmtId="186" formatCode="0.000000%"/>
    <numFmt numFmtId="187" formatCode="0.0000000%"/>
    <numFmt numFmtId="188" formatCode="0.00000000%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%"/>
    <numFmt numFmtId="194" formatCode="_-* #,##0.0_-;\-* #,##0.0_-;_-* &quot;-&quot;??_-;_-@_-"/>
    <numFmt numFmtId="195" formatCode="_-* #,##0_-;\-* #,##0_-;_-* &quot;-&quot;??_-;_-@_-"/>
    <numFmt numFmtId="196" formatCode="0.0"/>
  </numFmts>
  <fonts count="6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1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3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5" fontId="7" fillId="34" borderId="10" xfId="0" applyNumberFormat="1" applyFont="1" applyFill="1" applyBorder="1" applyAlignment="1">
      <alignment horizontal="left"/>
    </xf>
    <xf numFmtId="10" fontId="7" fillId="34" borderId="10" xfId="53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left"/>
    </xf>
    <xf numFmtId="10" fontId="7" fillId="34" borderId="17" xfId="53" applyNumberFormat="1" applyFont="1" applyFill="1" applyBorder="1" applyAlignment="1">
      <alignment horizontal="left"/>
    </xf>
    <xf numFmtId="10" fontId="7" fillId="0" borderId="10" xfId="53" applyNumberFormat="1" applyFont="1" applyFill="1" applyBorder="1" applyAlignment="1">
      <alignment horizontal="left"/>
    </xf>
    <xf numFmtId="10" fontId="7" fillId="0" borderId="10" xfId="53" applyNumberFormat="1" applyFont="1" applyBorder="1" applyAlignment="1">
      <alignment horizontal="left"/>
    </xf>
    <xf numFmtId="10" fontId="7" fillId="0" borderId="17" xfId="53" applyNumberFormat="1" applyFont="1" applyBorder="1" applyAlignment="1">
      <alignment horizontal="left"/>
    </xf>
    <xf numFmtId="10" fontId="7" fillId="0" borderId="17" xfId="53" applyNumberFormat="1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7" fillId="33" borderId="10" xfId="0" applyNumberFormat="1" applyFont="1" applyFill="1" applyBorder="1" applyAlignment="1">
      <alignment horizontal="left"/>
    </xf>
    <xf numFmtId="10" fontId="7" fillId="33" borderId="10" xfId="53" applyNumberFormat="1" applyFont="1" applyFill="1" applyBorder="1" applyAlignment="1">
      <alignment horizontal="left"/>
    </xf>
    <xf numFmtId="10" fontId="7" fillId="33" borderId="17" xfId="53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5" fontId="7" fillId="33" borderId="19" xfId="0" applyNumberFormat="1" applyFont="1" applyFill="1" applyBorder="1" applyAlignment="1">
      <alignment horizontal="left"/>
    </xf>
    <xf numFmtId="10" fontId="7" fillId="33" borderId="19" xfId="53" applyNumberFormat="1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3" applyNumberFormat="1" applyFont="1" applyFill="1" applyBorder="1" applyAlignment="1">
      <alignment horizontal="left"/>
    </xf>
    <xf numFmtId="10" fontId="6" fillId="33" borderId="20" xfId="53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10" fontId="7" fillId="35" borderId="10" xfId="53" applyNumberFormat="1" applyFont="1" applyFill="1" applyBorder="1" applyAlignment="1">
      <alignment/>
    </xf>
    <xf numFmtId="10" fontId="7" fillId="35" borderId="17" xfId="53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171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2" fillId="36" borderId="24" xfId="53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wrapText="1"/>
      <protection/>
    </xf>
    <xf numFmtId="0" fontId="4" fillId="0" borderId="24" xfId="0" applyNumberFormat="1" applyFont="1" applyBorder="1" applyAlignment="1" applyProtection="1">
      <alignment horizontal="left" wrapText="1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14" fillId="38" borderId="44" xfId="0" applyNumberFormat="1" applyFont="1" applyFill="1" applyBorder="1" applyAlignment="1" applyProtection="1">
      <alignment horizontal="center" vertical="center"/>
      <protection locked="0"/>
    </xf>
    <xf numFmtId="0" fontId="2" fillId="36" borderId="28" xfId="0" applyNumberFormat="1" applyFont="1" applyFill="1" applyBorder="1" applyAlignment="1" applyProtection="1">
      <alignment horizontal="right" vertical="top"/>
      <protection locked="0"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10" fontId="10" fillId="36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3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3" applyNumberFormat="1" applyFont="1" applyAlignment="1" applyProtection="1">
      <alignment horizontal="center" vertical="center"/>
      <protection/>
    </xf>
    <xf numFmtId="10" fontId="0" fillId="0" borderId="0" xfId="53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7" xfId="0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Border="1" applyAlignment="1" applyProtection="1">
      <alignment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4" fontId="2" fillId="36" borderId="24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/>
      <protection/>
    </xf>
    <xf numFmtId="170" fontId="4" fillId="0" borderId="49" xfId="0" applyNumberFormat="1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170" fontId="4" fillId="0" borderId="37" xfId="0" applyNumberFormat="1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 applyProtection="1">
      <alignment/>
      <protection/>
    </xf>
    <xf numFmtId="170" fontId="4" fillId="0" borderId="45" xfId="0" applyNumberFormat="1" applyFont="1" applyFill="1" applyBorder="1" applyAlignment="1" applyProtection="1">
      <alignment horizontal="right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4" fontId="2" fillId="36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51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left"/>
      <protection/>
    </xf>
    <xf numFmtId="0" fontId="4" fillId="39" borderId="10" xfId="0" applyFont="1" applyFill="1" applyBorder="1" applyAlignment="1" applyProtection="1">
      <alignment/>
      <protection/>
    </xf>
    <xf numFmtId="0" fontId="1" fillId="39" borderId="10" xfId="0" applyFont="1" applyFill="1" applyBorder="1" applyAlignment="1" applyProtection="1">
      <alignment/>
      <protection/>
    </xf>
    <xf numFmtId="0" fontId="4" fillId="39" borderId="10" xfId="0" applyFont="1" applyFill="1" applyBorder="1" applyAlignment="1" applyProtection="1">
      <alignment horizontal="center"/>
      <protection/>
    </xf>
    <xf numFmtId="170" fontId="4" fillId="39" borderId="10" xfId="0" applyNumberFormat="1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 horizontal="right"/>
      <protection/>
    </xf>
    <xf numFmtId="170" fontId="1" fillId="39" borderId="10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right"/>
      <protection/>
    </xf>
    <xf numFmtId="43" fontId="0" fillId="0" borderId="0" xfId="0" applyNumberFormat="1" applyFont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right"/>
      <protection/>
    </xf>
    <xf numFmtId="195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40" borderId="0" xfId="0" applyFont="1" applyFill="1" applyAlignment="1" applyProtection="1">
      <alignment vertical="center"/>
      <protection/>
    </xf>
    <xf numFmtId="170" fontId="23" fillId="39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4" fillId="0" borderId="24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/>
    </xf>
    <xf numFmtId="10" fontId="4" fillId="0" borderId="10" xfId="53" applyNumberFormat="1" applyFont="1" applyFill="1" applyBorder="1" applyAlignment="1" applyProtection="1">
      <alignment horizontal="right"/>
      <protection/>
    </xf>
    <xf numFmtId="10" fontId="0" fillId="0" borderId="0" xfId="0" applyNumberFormat="1" applyAlignment="1" applyProtection="1">
      <alignment/>
      <protection/>
    </xf>
    <xf numFmtId="169" fontId="4" fillId="0" borderId="10" xfId="66" applyFont="1" applyFill="1" applyBorder="1" applyAlignment="1" applyProtection="1">
      <alignment horizontal="right"/>
      <protection/>
    </xf>
    <xf numFmtId="169" fontId="1" fillId="0" borderId="10" xfId="66" applyFont="1" applyFill="1" applyBorder="1" applyAlignment="1" applyProtection="1">
      <alignment horizontal="right"/>
      <protection/>
    </xf>
    <xf numFmtId="169" fontId="4" fillId="39" borderId="10" xfId="66" applyFont="1" applyFill="1" applyBorder="1" applyAlignment="1" applyProtection="1">
      <alignment horizontal="right"/>
      <protection/>
    </xf>
    <xf numFmtId="2" fontId="4" fillId="39" borderId="10" xfId="0" applyNumberFormat="1" applyFont="1" applyFill="1" applyBorder="1" applyAlignment="1" applyProtection="1">
      <alignment/>
      <protection/>
    </xf>
    <xf numFmtId="2" fontId="4" fillId="0" borderId="24" xfId="0" applyNumberFormat="1" applyFont="1" applyFill="1" applyBorder="1" applyAlignment="1" applyProtection="1" quotePrefix="1">
      <alignment horizontal="right"/>
      <protection locked="0"/>
    </xf>
    <xf numFmtId="0" fontId="14" fillId="0" borderId="53" xfId="0" applyFont="1" applyBorder="1" applyAlignment="1" applyProtection="1">
      <alignment vertical="center"/>
      <protection/>
    </xf>
    <xf numFmtId="0" fontId="14" fillId="0" borderId="5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55" xfId="0" applyNumberFormat="1" applyFont="1" applyBorder="1" applyAlignment="1" applyProtection="1">
      <alignment horizontal="distributed" vertical="top"/>
      <protection/>
    </xf>
    <xf numFmtId="0" fontId="2" fillId="0" borderId="56" xfId="0" applyFont="1" applyBorder="1" applyAlignment="1" applyProtection="1">
      <alignment horizontal="distributed" vertical="top"/>
      <protection/>
    </xf>
    <xf numFmtId="0" fontId="2" fillId="0" borderId="57" xfId="0" applyFont="1" applyBorder="1" applyAlignment="1" applyProtection="1">
      <alignment horizontal="distributed" vertical="top"/>
      <protection/>
    </xf>
    <xf numFmtId="0" fontId="10" fillId="37" borderId="58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59" xfId="0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2" fillId="36" borderId="46" xfId="0" applyNumberFormat="1" applyFont="1" applyFill="1" applyBorder="1" applyAlignment="1" applyProtection="1">
      <alignment horizontal="center" vertical="center"/>
      <protection/>
    </xf>
    <xf numFmtId="1" fontId="2" fillId="36" borderId="60" xfId="0" applyNumberFormat="1" applyFont="1" applyFill="1" applyBorder="1" applyAlignment="1" applyProtection="1">
      <alignment horizontal="center" vertical="center"/>
      <protection/>
    </xf>
    <xf numFmtId="1" fontId="2" fillId="36" borderId="61" xfId="0" applyNumberFormat="1" applyFont="1" applyFill="1" applyBorder="1" applyAlignment="1" applyProtection="1">
      <alignment horizontal="center" vertical="center"/>
      <protection/>
    </xf>
    <xf numFmtId="10" fontId="2" fillId="0" borderId="55" xfId="0" applyNumberFormat="1" applyFont="1" applyBorder="1" applyAlignment="1" applyProtection="1">
      <alignment horizontal="center"/>
      <protection/>
    </xf>
    <xf numFmtId="10" fontId="2" fillId="0" borderId="56" xfId="0" applyNumberFormat="1" applyFont="1" applyBorder="1" applyAlignment="1" applyProtection="1">
      <alignment horizontal="center"/>
      <protection/>
    </xf>
    <xf numFmtId="10" fontId="2" fillId="0" borderId="57" xfId="0" applyNumberFormat="1" applyFont="1" applyBorder="1" applyAlignment="1" applyProtection="1">
      <alignment horizontal="center"/>
      <protection/>
    </xf>
    <xf numFmtId="1" fontId="2" fillId="36" borderId="46" xfId="0" applyNumberFormat="1" applyFont="1" applyFill="1" applyBorder="1" applyAlignment="1" applyProtection="1">
      <alignment horizontal="center" vertical="center"/>
      <protection locked="0"/>
    </xf>
    <xf numFmtId="1" fontId="2" fillId="36" borderId="60" xfId="0" applyNumberFormat="1" applyFont="1" applyFill="1" applyBorder="1" applyAlignment="1" applyProtection="1">
      <alignment horizontal="center" vertical="center"/>
      <protection locked="0"/>
    </xf>
    <xf numFmtId="1" fontId="2" fillId="36" borderId="61" xfId="0" applyNumberFormat="1" applyFont="1" applyFill="1" applyBorder="1" applyAlignment="1" applyProtection="1">
      <alignment horizontal="center" vertical="center"/>
      <protection locked="0"/>
    </xf>
    <xf numFmtId="14" fontId="2" fillId="36" borderId="46" xfId="0" applyNumberFormat="1" applyFont="1" applyFill="1" applyBorder="1" applyAlignment="1" applyProtection="1">
      <alignment horizontal="center" vertical="center"/>
      <protection/>
    </xf>
    <xf numFmtId="0" fontId="2" fillId="36" borderId="60" xfId="0" applyNumberFormat="1" applyFont="1" applyFill="1" applyBorder="1" applyAlignment="1" applyProtection="1">
      <alignment horizontal="center" vertical="center"/>
      <protection/>
    </xf>
    <xf numFmtId="0" fontId="2" fillId="36" borderId="61" xfId="0" applyNumberFormat="1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0" fontId="4" fillId="0" borderId="32" xfId="0" applyNumberFormat="1" applyFont="1" applyFill="1" applyBorder="1" applyAlignment="1" applyProtection="1">
      <alignment horizontal="center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0" fontId="4" fillId="0" borderId="24" xfId="53" applyNumberFormat="1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0" fontId="4" fillId="0" borderId="43" xfId="53" applyNumberFormat="1" applyFont="1" applyFill="1" applyBorder="1" applyAlignment="1" applyProtection="1">
      <alignment horizontal="center"/>
      <protection/>
    </xf>
    <xf numFmtId="170" fontId="4" fillId="0" borderId="43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4" fontId="2" fillId="36" borderId="37" xfId="0" applyNumberFormat="1" applyFont="1" applyFill="1" applyBorder="1" applyAlignment="1" applyProtection="1">
      <alignment horizontal="right" vertical="center"/>
      <protection/>
    </xf>
    <xf numFmtId="4" fontId="2" fillId="36" borderId="36" xfId="0" applyNumberFormat="1" applyFont="1" applyFill="1" applyBorder="1" applyAlignment="1" applyProtection="1">
      <alignment horizontal="right" vertical="center"/>
      <protection/>
    </xf>
    <xf numFmtId="168" fontId="2" fillId="36" borderId="37" xfId="45" applyFont="1" applyFill="1" applyBorder="1" applyAlignment="1" applyProtection="1">
      <alignment horizontal="right" vertical="center"/>
      <protection/>
    </xf>
    <xf numFmtId="168" fontId="2" fillId="36" borderId="36" xfId="45" applyFont="1" applyFill="1" applyBorder="1" applyAlignment="1" applyProtection="1">
      <alignment horizontal="right" vertical="center"/>
      <protection/>
    </xf>
    <xf numFmtId="0" fontId="1" fillId="39" borderId="10" xfId="0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wrapText="1" indent="2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0" fontId="4" fillId="39" borderId="10" xfId="0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170" fontId="1" fillId="0" borderId="10" xfId="0" applyNumberFormat="1" applyFont="1" applyFill="1" applyBorder="1" applyAlignment="1" applyProtection="1">
      <alignment horizontal="center"/>
      <protection/>
    </xf>
    <xf numFmtId="2" fontId="2" fillId="36" borderId="37" xfId="0" applyNumberFormat="1" applyFont="1" applyFill="1" applyBorder="1" applyAlignment="1" applyProtection="1">
      <alignment horizontal="right" vertical="center"/>
      <protection/>
    </xf>
    <xf numFmtId="2" fontId="2" fillId="36" borderId="36" xfId="0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ta" xfId="52"/>
    <cellStyle name="Percent" xfId="53"/>
    <cellStyle name="Porcentagem 3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70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 val="0"/>
        <color auto="1"/>
      </font>
      <fill>
        <patternFill>
          <bgColor indexed="26"/>
        </patternFill>
      </fill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U\02%20-%20PROJETOS%20POR%20ANO\A_PROJETOS%202018\0%20-%20DOCUMENTOS%20CAIXA\FEVEREIRO%202018\Refer&#234;ncia%2002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3">
        <row r="20">
          <cell r="B20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</v>
          </cell>
        </row>
        <row r="7">
          <cell r="A7" t="str">
            <v>SINAPI</v>
          </cell>
        </row>
        <row r="8">
          <cell r="A8" t="str">
            <v>SINAPI-I</v>
          </cell>
        </row>
        <row r="9">
          <cell r="A9" t="str">
            <v>SINAPI</v>
          </cell>
        </row>
        <row r="10">
          <cell r="A10" t="str">
            <v>SINAPI</v>
          </cell>
        </row>
        <row r="11">
          <cell r="A11" t="str">
            <v>SINAPI-I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tabSelected="1" view="pageBreakPreview" zoomScaleSheetLayoutView="100" zoomScalePageLayoutView="0" workbookViewId="0" topLeftCell="A1">
      <selection activeCell="C7" sqref="C7:F7"/>
    </sheetView>
  </sheetViews>
  <sheetFormatPr defaultColWidth="9.140625" defaultRowHeight="12.75"/>
  <cols>
    <col min="1" max="1" width="1.7109375" style="83" customWidth="1"/>
    <col min="2" max="2" width="24.421875" style="83" bestFit="1" customWidth="1"/>
    <col min="3" max="5" width="10.7109375" style="83" customWidth="1"/>
    <col min="6" max="6" width="19.7109375" style="69" customWidth="1"/>
    <col min="7" max="7" width="9.140625" style="83" customWidth="1"/>
    <col min="8" max="8" width="11.28125" style="83" hidden="1" customWidth="1"/>
    <col min="9" max="9" width="12.8515625" style="83" hidden="1" customWidth="1"/>
    <col min="10" max="10" width="11.7109375" style="83" hidden="1" customWidth="1"/>
    <col min="11" max="11" width="0" style="83" hidden="1" customWidth="1"/>
    <col min="12" max="18" width="9.140625" style="83" customWidth="1"/>
    <col min="19" max="19" width="9.140625" style="103" customWidth="1"/>
    <col min="20" max="20" width="9.140625" style="104" customWidth="1"/>
    <col min="21" max="16384" width="9.140625" style="83" customWidth="1"/>
  </cols>
  <sheetData>
    <row r="1" ht="35.25" customHeight="1">
      <c r="B1" s="102" t="s">
        <v>66</v>
      </c>
    </row>
    <row r="2" spans="2:20" s="105" customFormat="1" ht="32.25" customHeight="1">
      <c r="B2" s="227" t="s">
        <v>26</v>
      </c>
      <c r="C2" s="227"/>
      <c r="D2" s="227"/>
      <c r="E2" s="227"/>
      <c r="F2" s="227"/>
      <c r="S2" s="106"/>
      <c r="T2" s="107"/>
    </row>
    <row r="3" spans="2:20" s="59" customFormat="1" ht="12.75">
      <c r="B3" s="59" t="s">
        <v>62</v>
      </c>
      <c r="C3" s="228" t="s">
        <v>208</v>
      </c>
      <c r="D3" s="229"/>
      <c r="E3" s="229"/>
      <c r="F3" s="230"/>
      <c r="S3" s="108"/>
      <c r="T3" s="109"/>
    </row>
    <row r="4" spans="2:20" s="59" customFormat="1" ht="12.75">
      <c r="B4" s="59" t="s">
        <v>27</v>
      </c>
      <c r="C4" s="228" t="s">
        <v>63</v>
      </c>
      <c r="D4" s="229"/>
      <c r="E4" s="229"/>
      <c r="F4" s="230"/>
      <c r="S4" s="108"/>
      <c r="T4" s="109"/>
    </row>
    <row r="5" spans="2:20" s="59" customFormat="1" ht="12.75">
      <c r="B5" s="110" t="s">
        <v>28</v>
      </c>
      <c r="C5" s="228" t="s">
        <v>147</v>
      </c>
      <c r="D5" s="229"/>
      <c r="E5" s="229"/>
      <c r="F5" s="230"/>
      <c r="S5" s="108"/>
      <c r="T5" s="109"/>
    </row>
    <row r="6" spans="2:20" s="94" customFormat="1" ht="13.5" customHeight="1">
      <c r="B6" s="94" t="s">
        <v>67</v>
      </c>
      <c r="C6" s="228" t="s">
        <v>148</v>
      </c>
      <c r="D6" s="229"/>
      <c r="E6" s="229"/>
      <c r="F6" s="230"/>
      <c r="S6" s="111"/>
      <c r="T6" s="112"/>
    </row>
    <row r="7" spans="2:20" s="94" customFormat="1" ht="13.5" customHeight="1">
      <c r="B7" s="94" t="s">
        <v>69</v>
      </c>
      <c r="C7" s="234" t="s">
        <v>64</v>
      </c>
      <c r="D7" s="235"/>
      <c r="E7" s="235"/>
      <c r="F7" s="236"/>
      <c r="S7" s="111"/>
      <c r="T7" s="112"/>
    </row>
    <row r="8" spans="2:20" s="94" customFormat="1" ht="13.5" customHeight="1">
      <c r="B8" s="94" t="s">
        <v>65</v>
      </c>
      <c r="C8" s="234" t="s">
        <v>64</v>
      </c>
      <c r="D8" s="235"/>
      <c r="E8" s="235"/>
      <c r="F8" s="236"/>
      <c r="S8" s="111"/>
      <c r="T8" s="112"/>
    </row>
    <row r="9" spans="2:20" s="94" customFormat="1" ht="12.75">
      <c r="B9" s="94" t="s">
        <v>70</v>
      </c>
      <c r="C9" s="237" t="s">
        <v>138</v>
      </c>
      <c r="D9" s="238"/>
      <c r="E9" s="238"/>
      <c r="F9" s="239"/>
      <c r="S9" s="111"/>
      <c r="T9" s="112"/>
    </row>
    <row r="10" spans="3:20" s="94" customFormat="1" ht="12.75">
      <c r="C10" s="113"/>
      <c r="D10" s="114"/>
      <c r="E10" s="114"/>
      <c r="F10" s="114"/>
      <c r="S10" s="111"/>
      <c r="T10" s="112"/>
    </row>
    <row r="11" spans="2:20" s="94" customFormat="1" ht="24.75" customHeight="1">
      <c r="B11" s="56" t="s">
        <v>29</v>
      </c>
      <c r="C11" s="57">
        <v>1</v>
      </c>
      <c r="D11" s="58">
        <f>IF(C11&gt;0,IF(C11&lt;7,,"&lt;--- Insira valor entre 1 e 6"),"&lt;--- Insira valor entre 1 e 6")</f>
        <v>0</v>
      </c>
      <c r="E11" s="59"/>
      <c r="F11" s="60"/>
      <c r="S11" s="111"/>
      <c r="T11" s="112"/>
    </row>
    <row r="12" spans="2:20" s="94" customFormat="1" ht="12.75">
      <c r="B12" s="61" t="s">
        <v>30</v>
      </c>
      <c r="C12" s="53">
        <v>1</v>
      </c>
      <c r="D12" s="231" t="s">
        <v>31</v>
      </c>
      <c r="E12" s="232"/>
      <c r="F12" s="233"/>
      <c r="S12" s="111"/>
      <c r="T12" s="112"/>
    </row>
    <row r="13" spans="2:20" s="94" customFormat="1" ht="25.5">
      <c r="B13" s="61" t="s">
        <v>32</v>
      </c>
      <c r="C13" s="62">
        <v>2</v>
      </c>
      <c r="D13" s="54">
        <f>IF(D14&lt;&gt;0,0,"( X )")</f>
        <v>0</v>
      </c>
      <c r="E13" s="63" t="s">
        <v>33</v>
      </c>
      <c r="F13" s="64"/>
      <c r="S13" s="111"/>
      <c r="T13" s="112"/>
    </row>
    <row r="14" spans="2:20" s="94" customFormat="1" ht="51">
      <c r="B14" s="61" t="s">
        <v>34</v>
      </c>
      <c r="C14" s="62">
        <v>3</v>
      </c>
      <c r="D14" s="65" t="s">
        <v>82</v>
      </c>
      <c r="E14" s="66" t="s">
        <v>35</v>
      </c>
      <c r="F14" s="67"/>
      <c r="S14" s="111"/>
      <c r="T14" s="112"/>
    </row>
    <row r="15" spans="2:20" s="94" customFormat="1" ht="51">
      <c r="B15" s="61" t="s">
        <v>36</v>
      </c>
      <c r="C15" s="62">
        <v>4</v>
      </c>
      <c r="D15" s="214" t="s">
        <v>37</v>
      </c>
      <c r="E15" s="215"/>
      <c r="F15" s="216"/>
      <c r="S15" s="111"/>
      <c r="T15" s="112"/>
    </row>
    <row r="16" spans="2:20" s="94" customFormat="1" ht="25.5">
      <c r="B16" s="61" t="s">
        <v>38</v>
      </c>
      <c r="C16" s="62">
        <v>5</v>
      </c>
      <c r="D16" s="98">
        <f>IF(D17&lt;&gt;0,0,"( X )")</f>
        <v>0</v>
      </c>
      <c r="E16" s="63" t="s">
        <v>39</v>
      </c>
      <c r="F16" s="64"/>
      <c r="S16" s="111"/>
      <c r="T16" s="112"/>
    </row>
    <row r="17" spans="2:20" s="94" customFormat="1" ht="25.5">
      <c r="B17" s="61" t="s">
        <v>40</v>
      </c>
      <c r="C17" s="62">
        <v>6</v>
      </c>
      <c r="D17" s="97" t="s">
        <v>82</v>
      </c>
      <c r="E17" s="66" t="s">
        <v>41</v>
      </c>
      <c r="F17" s="67"/>
      <c r="S17" s="111"/>
      <c r="T17" s="112"/>
    </row>
    <row r="18" spans="2:20" s="94" customFormat="1" ht="12.75">
      <c r="B18" s="68"/>
      <c r="C18" s="59"/>
      <c r="D18" s="59"/>
      <c r="E18" s="59"/>
      <c r="F18" s="60"/>
      <c r="S18" s="111"/>
      <c r="T18" s="112"/>
    </row>
    <row r="19" spans="2:10" ht="15.75" customHeight="1">
      <c r="B19" s="69"/>
      <c r="C19" s="217" t="s">
        <v>42</v>
      </c>
      <c r="D19" s="217"/>
      <c r="E19" s="217"/>
      <c r="H19" s="115" t="s">
        <v>86</v>
      </c>
      <c r="I19" s="116" t="str">
        <f>F21</f>
        <v>preencher</v>
      </c>
      <c r="J19" s="115"/>
    </row>
    <row r="20" spans="2:20" s="117" customFormat="1" ht="31.5">
      <c r="B20" s="70" t="s">
        <v>43</v>
      </c>
      <c r="C20" s="71" t="s">
        <v>44</v>
      </c>
      <c r="D20" s="71" t="s">
        <v>45</v>
      </c>
      <c r="E20" s="71" t="s">
        <v>46</v>
      </c>
      <c r="F20" s="72" t="s">
        <v>47</v>
      </c>
      <c r="H20" s="118" t="s">
        <v>87</v>
      </c>
      <c r="I20" s="119" t="str">
        <f>F22</f>
        <v>preencher</v>
      </c>
      <c r="J20" s="118"/>
      <c r="S20" s="120"/>
      <c r="T20" s="121"/>
    </row>
    <row r="21" spans="2:19" ht="15.75">
      <c r="B21" s="73" t="s">
        <v>48</v>
      </c>
      <c r="C21" s="74">
        <v>0.03</v>
      </c>
      <c r="D21" s="75">
        <v>0.04</v>
      </c>
      <c r="E21" s="76">
        <v>0.055</v>
      </c>
      <c r="F21" s="96" t="s">
        <v>206</v>
      </c>
      <c r="G21" s="122" t="str">
        <f>IF(F21=0,"",IF(F21&lt;C21,"Atenção, observar os intervalos!",IF(F21&gt;E21,"Atenção, observar os intervalos!","")))</f>
        <v>Atenção, observar os intervalos!</v>
      </c>
      <c r="H21" s="115" t="s">
        <v>88</v>
      </c>
      <c r="I21" s="116" t="str">
        <f>I20</f>
        <v>preencher</v>
      </c>
      <c r="J21" s="115"/>
      <c r="R21" s="104"/>
      <c r="S21" s="104"/>
    </row>
    <row r="22" spans="2:19" ht="15.75">
      <c r="B22" s="73" t="s">
        <v>49</v>
      </c>
      <c r="C22" s="77">
        <v>0.008</v>
      </c>
      <c r="D22" s="78">
        <v>0.008</v>
      </c>
      <c r="E22" s="79">
        <v>0.01</v>
      </c>
      <c r="F22" s="96" t="s">
        <v>206</v>
      </c>
      <c r="G22" s="122" t="str">
        <f>IF(F22=0,"",IF(F22&lt;C22,"Atenção, observar os intervalos!",IF(F22&gt;E22,"Atenção, observar os intervalos!","")))</f>
        <v>Atenção, observar os intervalos!</v>
      </c>
      <c r="H22" s="115" t="s">
        <v>89</v>
      </c>
      <c r="I22" s="116" t="str">
        <f aca="true" t="shared" si="0" ref="I22:I27">F23</f>
        <v>preencher</v>
      </c>
      <c r="J22" s="115"/>
      <c r="R22" s="104"/>
      <c r="S22" s="104"/>
    </row>
    <row r="23" spans="2:19" ht="15.75">
      <c r="B23" s="73" t="s">
        <v>50</v>
      </c>
      <c r="C23" s="77">
        <v>0.0097</v>
      </c>
      <c r="D23" s="78">
        <v>0.0127</v>
      </c>
      <c r="E23" s="79">
        <v>0.0127</v>
      </c>
      <c r="F23" s="96" t="s">
        <v>206</v>
      </c>
      <c r="G23" s="122" t="str">
        <f>IF(F23=0,"",IF(F23&lt;C23,"Atenção, observar os intervalos!",IF(F23&gt;E23,"Atenção, observar os intervalos!","")))</f>
        <v>Atenção, observar os intervalos!</v>
      </c>
      <c r="H23" s="115" t="s">
        <v>90</v>
      </c>
      <c r="I23" s="116" t="str">
        <f t="shared" si="0"/>
        <v>preencher</v>
      </c>
      <c r="J23" s="123"/>
      <c r="R23" s="104"/>
      <c r="S23" s="104"/>
    </row>
    <row r="24" spans="2:19" ht="15.75">
      <c r="B24" s="73" t="s">
        <v>51</v>
      </c>
      <c r="C24" s="77">
        <v>0.0059</v>
      </c>
      <c r="D24" s="78">
        <v>0.0123</v>
      </c>
      <c r="E24" s="79">
        <v>0.0139</v>
      </c>
      <c r="F24" s="96" t="s">
        <v>206</v>
      </c>
      <c r="G24" s="122" t="str">
        <f>IF(F24=0,"",IF(F24&lt;C24,"Atenção, observar os intervalos!",IF(F24&gt;E24,"Atenção, observar os intervalos!","")))</f>
        <v>Atenção, observar os intervalos!</v>
      </c>
      <c r="H24" s="115" t="s">
        <v>91</v>
      </c>
      <c r="I24" s="116" t="str">
        <f t="shared" si="0"/>
        <v>preencher</v>
      </c>
      <c r="J24" s="123"/>
      <c r="R24" s="104"/>
      <c r="S24" s="104"/>
    </row>
    <row r="25" spans="2:19" ht="15.75">
      <c r="B25" s="73" t="s">
        <v>52</v>
      </c>
      <c r="C25" s="80">
        <v>0.0616</v>
      </c>
      <c r="D25" s="81">
        <v>0.074</v>
      </c>
      <c r="E25" s="82">
        <v>0.0896</v>
      </c>
      <c r="F25" s="96" t="s">
        <v>206</v>
      </c>
      <c r="G25" s="122" t="str">
        <f>IF(F25=0,"",IF(F25&lt;C25,"Atenção, observar os intervalos!",IF(F25&gt;E25,"Atenção, observar os intervalos!","")))</f>
        <v>Atenção, observar os intervalos!</v>
      </c>
      <c r="H25" s="115" t="s">
        <v>92</v>
      </c>
      <c r="I25" s="116" t="str">
        <f t="shared" si="0"/>
        <v>preencher</v>
      </c>
      <c r="J25" s="115"/>
      <c r="R25" s="104"/>
      <c r="S25" s="104"/>
    </row>
    <row r="26" spans="2:19" ht="15.75">
      <c r="B26" s="218" t="s">
        <v>53</v>
      </c>
      <c r="C26" s="219"/>
      <c r="D26" s="219"/>
      <c r="E26" s="220"/>
      <c r="F26" s="99" t="s">
        <v>206</v>
      </c>
      <c r="G26" s="122"/>
      <c r="H26" s="115" t="s">
        <v>93</v>
      </c>
      <c r="I26" s="116" t="str">
        <f t="shared" si="0"/>
        <v>preencher</v>
      </c>
      <c r="J26" s="115"/>
      <c r="R26" s="104"/>
      <c r="S26" s="104"/>
    </row>
    <row r="27" spans="2:19" ht="15.75">
      <c r="B27" s="221" t="s">
        <v>54</v>
      </c>
      <c r="C27" s="222"/>
      <c r="D27" s="222"/>
      <c r="E27" s="223"/>
      <c r="F27" s="99" t="s">
        <v>206</v>
      </c>
      <c r="G27" s="122"/>
      <c r="H27" s="115" t="s">
        <v>94</v>
      </c>
      <c r="I27" s="116">
        <f t="shared" si="0"/>
        <v>0.045</v>
      </c>
      <c r="J27" s="115"/>
      <c r="R27" s="104"/>
      <c r="S27" s="104"/>
    </row>
    <row r="28" spans="2:19" ht="16.5" thickBot="1">
      <c r="B28" s="224" t="s">
        <v>55</v>
      </c>
      <c r="C28" s="225"/>
      <c r="D28" s="225"/>
      <c r="E28" s="225"/>
      <c r="F28" s="55">
        <v>0.045</v>
      </c>
      <c r="G28" s="122"/>
      <c r="H28" s="115"/>
      <c r="I28" s="124"/>
      <c r="J28" s="124"/>
      <c r="K28" s="125"/>
      <c r="L28" s="126"/>
      <c r="M28" s="127"/>
      <c r="N28" s="127"/>
      <c r="O28" s="128"/>
      <c r="R28" s="104"/>
      <c r="S28" s="104"/>
    </row>
    <row r="29" spans="8:18" ht="12.75">
      <c r="H29" s="115"/>
      <c r="I29" s="124"/>
      <c r="J29" s="124"/>
      <c r="K29" s="125"/>
      <c r="L29" s="126"/>
      <c r="M29" s="126"/>
      <c r="N29" s="126"/>
      <c r="R29" s="103"/>
    </row>
    <row r="30" spans="2:19" ht="15.75">
      <c r="B30" s="226" t="s">
        <v>56</v>
      </c>
      <c r="C30" s="226"/>
      <c r="D30" s="226"/>
      <c r="E30" s="226"/>
      <c r="F30" s="84" t="e">
        <f>ROUND((((1+I19+I21+I22)*(1+I23)*(1+I24))/(1-I25-I26))-1,4)</f>
        <v>#VALUE!</v>
      </c>
      <c r="G30" s="129"/>
      <c r="H30" s="123" t="s">
        <v>83</v>
      </c>
      <c r="I30" s="123" t="s">
        <v>84</v>
      </c>
      <c r="J30" s="123" t="s">
        <v>85</v>
      </c>
      <c r="R30" s="104"/>
      <c r="S30" s="104"/>
    </row>
    <row r="31" spans="2:19" ht="16.5" thickBot="1">
      <c r="B31" s="209" t="s">
        <v>57</v>
      </c>
      <c r="C31" s="210"/>
      <c r="D31" s="210"/>
      <c r="E31" s="210"/>
      <c r="F31" s="85" t="e">
        <f>ROUND((((1+I19+I21+I22)*(1+I23)*(1+I24))/(1-I25-I26-I27))-1,4)</f>
        <v>#VALUE!</v>
      </c>
      <c r="G31" s="95"/>
      <c r="H31" s="123">
        <v>0.2034</v>
      </c>
      <c r="I31" s="123">
        <v>0.2212</v>
      </c>
      <c r="J31" s="123">
        <v>0.25</v>
      </c>
      <c r="R31" s="104"/>
      <c r="S31" s="104"/>
    </row>
    <row r="33" spans="2:6" ht="48" customHeight="1">
      <c r="B33" s="211" t="s">
        <v>58</v>
      </c>
      <c r="C33" s="211"/>
      <c r="D33" s="211"/>
      <c r="E33" s="211"/>
      <c r="F33" s="211"/>
    </row>
    <row r="35" spans="2:6" ht="12.75">
      <c r="B35" s="212" t="s">
        <v>59</v>
      </c>
      <c r="C35" s="212"/>
      <c r="D35" s="212"/>
      <c r="E35" s="212"/>
      <c r="F35" s="212"/>
    </row>
    <row r="36" spans="2:6" ht="12.75">
      <c r="B36" s="213" t="s">
        <v>60</v>
      </c>
      <c r="C36" s="213"/>
      <c r="D36" s="213"/>
      <c r="E36" s="213"/>
      <c r="F36" s="213"/>
    </row>
    <row r="37" ht="22.5" customHeight="1">
      <c r="F37" s="86"/>
    </row>
    <row r="38" ht="12.75">
      <c r="B38" s="105"/>
    </row>
    <row r="40" spans="2:4" ht="12.75">
      <c r="B40" s="130" t="s">
        <v>112</v>
      </c>
      <c r="C40" s="88" t="s">
        <v>123</v>
      </c>
      <c r="D40" s="131"/>
    </row>
    <row r="41" spans="2:4" ht="12.75">
      <c r="B41" s="132" t="s">
        <v>114</v>
      </c>
      <c r="C41" s="100" t="s">
        <v>123</v>
      </c>
      <c r="D41" s="133"/>
    </row>
    <row r="42" spans="2:4" ht="12.75">
      <c r="B42" s="134"/>
      <c r="C42" s="134"/>
      <c r="D42" s="134"/>
    </row>
    <row r="43" spans="2:4" ht="12.75">
      <c r="B43" s="134"/>
      <c r="C43" s="134"/>
      <c r="D43" s="134"/>
    </row>
    <row r="47" spans="2:4" ht="12.75">
      <c r="B47" s="135"/>
      <c r="C47" s="135"/>
      <c r="D47" s="135"/>
    </row>
    <row r="48" spans="2:4" ht="12.75">
      <c r="B48" s="130" t="s">
        <v>113</v>
      </c>
      <c r="C48" s="101" t="s">
        <v>123</v>
      </c>
      <c r="D48" s="136"/>
    </row>
    <row r="49" spans="2:4" ht="12.75">
      <c r="B49" s="132" t="s">
        <v>140</v>
      </c>
      <c r="C49" s="100" t="s">
        <v>123</v>
      </c>
      <c r="D49" s="133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B12:C17">
    <cfRule type="expression" priority="11" dxfId="52" stopIfTrue="1">
      <formula>$C$11=0</formula>
    </cfRule>
    <cfRule type="expression" priority="12" dxfId="52" stopIfTrue="1">
      <formula>$C$11&gt;6</formula>
    </cfRule>
    <cfRule type="expression" priority="13" dxfId="61" stopIfTrue="1">
      <formula>$C12&lt;&gt;$C$11</formula>
    </cfRule>
  </conditionalFormatting>
  <conditionalFormatting sqref="E13">
    <cfRule type="expression" priority="10" dxfId="52" stopIfTrue="1">
      <formula>$D$14&lt;&gt;0</formula>
    </cfRule>
  </conditionalFormatting>
  <conditionalFormatting sqref="E14">
    <cfRule type="expression" priority="9" dxfId="57" stopIfTrue="1">
      <formula>$D$14&lt;&gt;0</formula>
    </cfRule>
  </conditionalFormatting>
  <conditionalFormatting sqref="E16 B30:F30">
    <cfRule type="expression" priority="8" dxfId="52" stopIfTrue="1">
      <formula>$D$17&lt;&gt;0</formula>
    </cfRule>
  </conditionalFormatting>
  <conditionalFormatting sqref="E17">
    <cfRule type="expression" priority="7" dxfId="57" stopIfTrue="1">
      <formula>$D$17&lt;&gt;0</formula>
    </cfRule>
  </conditionalFormatting>
  <conditionalFormatting sqref="B31:F31">
    <cfRule type="expression" priority="6" dxfId="64" stopIfTrue="1">
      <formula>$D$17&lt;&gt;0</formula>
    </cfRule>
  </conditionalFormatting>
  <conditionalFormatting sqref="B36:F36">
    <cfRule type="expression" priority="5" dxfId="52" stopIfTrue="1">
      <formula>$D$17&lt;&gt;0</formula>
    </cfRule>
  </conditionalFormatting>
  <conditionalFormatting sqref="F28">
    <cfRule type="expression" priority="4" dxfId="65" stopIfTrue="1">
      <formula>$D$17&lt;&gt;0</formula>
    </cfRule>
  </conditionalFormatting>
  <conditionalFormatting sqref="B28:E28">
    <cfRule type="expression" priority="3" dxfId="66" stopIfTrue="1">
      <formula>$D$17&lt;&gt;0</formula>
    </cfRule>
  </conditionalFormatting>
  <conditionalFormatting sqref="B35:F35">
    <cfRule type="expression" priority="2" dxfId="52" stopIfTrue="1">
      <formula>$D$17&lt;&gt;0</formula>
    </cfRule>
  </conditionalFormatting>
  <conditionalFormatting sqref="F21:F25">
    <cfRule type="cellIs" priority="1" dxfId="51" operator="between" stopIfTrue="1">
      <formula>$C21</formula>
      <formula>$E21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7">
      <selection activeCell="C15" sqref="C15"/>
    </sheetView>
  </sheetViews>
  <sheetFormatPr defaultColWidth="9.140625" defaultRowHeight="12.75"/>
  <cols>
    <col min="1" max="1" width="9.140625" style="137" customWidth="1"/>
    <col min="2" max="2" width="9.421875" style="137" customWidth="1"/>
    <col min="3" max="3" width="54.140625" style="137" customWidth="1"/>
    <col min="4" max="4" width="6.28125" style="137" customWidth="1"/>
    <col min="5" max="5" width="10.28125" style="137" customWidth="1"/>
    <col min="6" max="6" width="10.7109375" style="137" bestFit="1" customWidth="1"/>
    <col min="7" max="7" width="11.7109375" style="137" customWidth="1"/>
    <col min="8" max="8" width="13.140625" style="137" customWidth="1"/>
    <col min="9" max="9" width="9.140625" style="137" customWidth="1"/>
    <col min="10" max="10" width="13.28125" style="137" bestFit="1" customWidth="1"/>
    <col min="11" max="16384" width="9.140625" style="137" customWidth="1"/>
  </cols>
  <sheetData>
    <row r="1" ht="37.5" customHeight="1">
      <c r="A1" s="102" t="s">
        <v>66</v>
      </c>
    </row>
    <row r="2" spans="1:9" ht="12.75" customHeight="1">
      <c r="A2" s="251" t="s">
        <v>96</v>
      </c>
      <c r="B2" s="251"/>
      <c r="C2" s="251"/>
      <c r="D2" s="251"/>
      <c r="E2" s="251"/>
      <c r="F2" s="251"/>
      <c r="G2" s="251"/>
      <c r="H2" s="251"/>
      <c r="I2" s="138"/>
    </row>
    <row r="3" spans="1:8" ht="15" customHeight="1">
      <c r="A3" s="251"/>
      <c r="B3" s="251"/>
      <c r="C3" s="251"/>
      <c r="D3" s="251"/>
      <c r="E3" s="251"/>
      <c r="F3" s="251"/>
      <c r="G3" s="251"/>
      <c r="H3" s="251"/>
    </row>
    <row r="4" spans="1:8" ht="12.75" customHeight="1">
      <c r="A4" s="139"/>
      <c r="B4" s="139"/>
      <c r="C4" s="139"/>
      <c r="D4" s="139"/>
      <c r="E4" s="139"/>
      <c r="F4" s="139"/>
      <c r="G4" s="139"/>
      <c r="H4" s="139"/>
    </row>
    <row r="5" spans="1:8" ht="12.75" customHeight="1">
      <c r="A5" s="139"/>
      <c r="B5" s="139"/>
      <c r="C5" s="139"/>
      <c r="D5" s="139"/>
      <c r="E5" s="139"/>
      <c r="F5" s="139"/>
      <c r="G5" s="139"/>
      <c r="H5" s="139"/>
    </row>
    <row r="6" spans="1:8" ht="12.75" customHeight="1">
      <c r="A6" s="139"/>
      <c r="B6" s="139"/>
      <c r="C6" s="139"/>
      <c r="D6" s="139"/>
      <c r="E6" s="139"/>
      <c r="F6" s="139"/>
      <c r="G6" s="139"/>
      <c r="H6" s="139"/>
    </row>
    <row r="7" spans="1:8" ht="12.75" customHeight="1">
      <c r="A7" s="139"/>
      <c r="B7" s="139"/>
      <c r="C7" s="139"/>
      <c r="D7" s="139"/>
      <c r="E7" s="139"/>
      <c r="F7" s="139"/>
      <c r="G7" s="139"/>
      <c r="H7" s="139"/>
    </row>
    <row r="8" spans="1:7" ht="15.75" customHeight="1">
      <c r="A8" s="250" t="str">
        <f>'P. BDI'!B3</f>
        <v>Edital :</v>
      </c>
      <c r="B8" s="250"/>
      <c r="C8" s="141" t="str">
        <f>'P. BDI'!C3:F3</f>
        <v>TP-004/2019</v>
      </c>
      <c r="D8" s="140"/>
      <c r="E8" s="142"/>
      <c r="F8" s="142"/>
      <c r="G8" s="142"/>
    </row>
    <row r="9" spans="1:9" ht="12.75">
      <c r="A9" s="250" t="str">
        <f>'P. BDI'!B4</f>
        <v>Tomador: </v>
      </c>
      <c r="B9" s="250"/>
      <c r="C9" s="141" t="str">
        <f>'P. BDI'!C4:F4</f>
        <v>Prefeitura Municipal de Dois Vizinhos - PR</v>
      </c>
      <c r="D9" s="140"/>
      <c r="E9" s="142"/>
      <c r="F9" s="142"/>
      <c r="G9" s="142"/>
      <c r="I9" s="143"/>
    </row>
    <row r="10" spans="1:8" ht="12.75">
      <c r="A10" s="250" t="str">
        <f>'P. BDI'!B5</f>
        <v>Empreendimento: </v>
      </c>
      <c r="B10" s="250"/>
      <c r="C10" s="141" t="str">
        <f>'P. BDI'!C5:F5</f>
        <v>ASSOCIAÇÃO APICULTORES - REFORMA </v>
      </c>
      <c r="D10" s="140"/>
      <c r="E10" s="140"/>
      <c r="F10" s="144"/>
      <c r="G10" s="114"/>
      <c r="H10" s="142"/>
    </row>
    <row r="11" spans="1:8" ht="12.75">
      <c r="A11" s="250" t="str">
        <f>'P. BDI'!B6</f>
        <v>Local da Obra:</v>
      </c>
      <c r="B11" s="250"/>
      <c r="C11" s="141" t="str">
        <f>'P. BDI'!C6:F6</f>
        <v>PARQUE DE EXPOSIÇÕES - STAND EXTERNO</v>
      </c>
      <c r="D11" s="140"/>
      <c r="E11" s="140"/>
      <c r="F11" s="144"/>
      <c r="G11" s="114"/>
      <c r="H11" s="142"/>
    </row>
    <row r="12" spans="1:8" ht="12.75">
      <c r="A12" s="250" t="str">
        <f>'P. BDI'!B7</f>
        <v>Empresa Prop.:</v>
      </c>
      <c r="B12" s="250"/>
      <c r="C12" s="141" t="str">
        <f>'P. BDI'!C7:F7</f>
        <v>xxxxxxxxxxxxxx</v>
      </c>
      <c r="D12" s="140"/>
      <c r="E12" s="142"/>
      <c r="F12" s="142"/>
      <c r="G12" s="142"/>
      <c r="H12" s="142"/>
    </row>
    <row r="13" spans="1:8" ht="12.75">
      <c r="A13" s="250" t="str">
        <f>'P. BDI'!B8</f>
        <v>CNPJ:</v>
      </c>
      <c r="B13" s="250"/>
      <c r="C13" s="141" t="str">
        <f>'P. BDI'!C8:F8</f>
        <v>xxxxxxxxxxxxxx</v>
      </c>
      <c r="D13" s="140"/>
      <c r="E13" s="142"/>
      <c r="F13" s="142"/>
      <c r="G13" s="142"/>
      <c r="H13" s="142"/>
    </row>
    <row r="14" spans="1:8" ht="12.75">
      <c r="A14" s="250" t="str">
        <f>'P. BDI'!B9</f>
        <v>Data Base:</v>
      </c>
      <c r="B14" s="250"/>
      <c r="C14" s="145" t="str">
        <f>'P. BDI'!C9:F9</f>
        <v>SINAPI 08/2018 DESONERADO</v>
      </c>
      <c r="D14" s="140"/>
      <c r="E14" s="140"/>
      <c r="F14" s="144"/>
      <c r="G14" s="114"/>
      <c r="H14" s="114"/>
    </row>
    <row r="15" spans="1:8" ht="12.75">
      <c r="A15" s="250" t="s">
        <v>95</v>
      </c>
      <c r="B15" s="250"/>
      <c r="C15" s="87" t="e">
        <f>'P. BDI'!F31</f>
        <v>#VALUE!</v>
      </c>
      <c r="D15" s="140"/>
      <c r="E15" s="140"/>
      <c r="F15" s="144"/>
      <c r="G15" s="114"/>
      <c r="H15" s="114"/>
    </row>
    <row r="16" spans="1:8" ht="12.75">
      <c r="A16" s="146"/>
      <c r="B16" s="147"/>
      <c r="C16" s="148"/>
      <c r="D16" s="142"/>
      <c r="E16" s="142"/>
      <c r="F16" s="142"/>
      <c r="G16" s="142"/>
      <c r="H16" s="142"/>
    </row>
    <row r="17" spans="1:8" ht="12.75">
      <c r="A17" s="146"/>
      <c r="B17" s="147"/>
      <c r="C17" s="148"/>
      <c r="D17" s="142"/>
      <c r="E17" s="142"/>
      <c r="F17" s="142"/>
      <c r="G17" s="142"/>
      <c r="H17" s="142"/>
    </row>
    <row r="18" spans="1:8" ht="12.75">
      <c r="A18" s="146"/>
      <c r="B18" s="147"/>
      <c r="C18" s="148"/>
      <c r="D18" s="142"/>
      <c r="E18" s="142"/>
      <c r="F18" s="142"/>
      <c r="G18" s="142"/>
      <c r="H18" s="142"/>
    </row>
    <row r="19" spans="1:8" ht="12.75">
      <c r="A19" s="146"/>
      <c r="B19" s="147"/>
      <c r="C19" s="148"/>
      <c r="D19" s="142"/>
      <c r="E19" s="142"/>
      <c r="F19" s="142"/>
      <c r="G19" s="142"/>
      <c r="H19" s="142"/>
    </row>
    <row r="20" spans="1:8" ht="12.75">
      <c r="A20" s="146"/>
      <c r="B20" s="147"/>
      <c r="C20" s="148"/>
      <c r="D20" s="142"/>
      <c r="E20" s="142"/>
      <c r="F20" s="142"/>
      <c r="G20" s="142"/>
      <c r="H20" s="142"/>
    </row>
    <row r="21" spans="1:8" ht="12.75">
      <c r="A21" s="146"/>
      <c r="B21" s="147"/>
      <c r="C21" s="148"/>
      <c r="D21" s="142"/>
      <c r="E21" s="142"/>
      <c r="F21" s="142"/>
      <c r="G21" s="142"/>
      <c r="H21" s="142"/>
    </row>
    <row r="22" spans="1:8" ht="12.75">
      <c r="A22" s="146"/>
      <c r="B22" s="147"/>
      <c r="C22" s="148"/>
      <c r="D22" s="142"/>
      <c r="E22" s="142"/>
      <c r="F22" s="142"/>
      <c r="G22" s="142"/>
      <c r="H22" s="142"/>
    </row>
    <row r="23" spans="1:8" ht="12.75">
      <c r="A23" s="146"/>
      <c r="B23" s="147"/>
      <c r="C23" s="148"/>
      <c r="D23" s="142"/>
      <c r="E23" s="142"/>
      <c r="F23" s="142"/>
      <c r="G23" s="142"/>
      <c r="H23" s="142"/>
    </row>
    <row r="24" spans="1:8" ht="12.75">
      <c r="A24" s="146"/>
      <c r="B24" s="147"/>
      <c r="C24" s="148"/>
      <c r="D24" s="142"/>
      <c r="E24" s="142"/>
      <c r="F24" s="142"/>
      <c r="G24" s="142"/>
      <c r="H24" s="142"/>
    </row>
    <row r="25" spans="2:8" ht="12.75">
      <c r="B25" s="149" t="s">
        <v>72</v>
      </c>
      <c r="C25" s="149" t="s">
        <v>97</v>
      </c>
      <c r="D25" s="243" t="s">
        <v>100</v>
      </c>
      <c r="E25" s="243"/>
      <c r="F25" s="243" t="s">
        <v>99</v>
      </c>
      <c r="G25" s="243"/>
      <c r="H25" s="149" t="s">
        <v>101</v>
      </c>
    </row>
    <row r="26" spans="2:8" ht="12.75">
      <c r="B26" s="150">
        <f>Orçamento!A15</f>
        <v>1</v>
      </c>
      <c r="C26" s="91" t="str">
        <f>Orçamento!C15</f>
        <v>SERVIÇOS PRELIMINARES</v>
      </c>
      <c r="D26" s="248" t="e">
        <f aca="true" t="shared" si="0" ref="D26:D32">F26/$H$38</f>
        <v>#VALUE!</v>
      </c>
      <c r="E26" s="248"/>
      <c r="F26" s="249" t="e">
        <f>Orçamento!H15</f>
        <v>#VALUE!</v>
      </c>
      <c r="G26" s="249"/>
      <c r="H26" s="151" t="e">
        <f>F26</f>
        <v>#VALUE!</v>
      </c>
    </row>
    <row r="27" spans="2:8" ht="12.75">
      <c r="B27" s="152">
        <f>Orçamento!A19</f>
        <v>2</v>
      </c>
      <c r="C27" s="89" t="str">
        <f>Orçamento!C19</f>
        <v>PAREDES E COBERTURA</v>
      </c>
      <c r="D27" s="248" t="e">
        <f t="shared" si="0"/>
        <v>#VALUE!</v>
      </c>
      <c r="E27" s="248"/>
      <c r="F27" s="244" t="e">
        <f>Orçamento!H19</f>
        <v>#VALUE!</v>
      </c>
      <c r="G27" s="244"/>
      <c r="H27" s="151" t="e">
        <f aca="true" t="shared" si="1" ref="H27:H32">H26+F27</f>
        <v>#VALUE!</v>
      </c>
    </row>
    <row r="28" spans="2:8" ht="12.75">
      <c r="B28" s="152">
        <f>Orçamento!A26</f>
        <v>3</v>
      </c>
      <c r="C28" s="89" t="str">
        <f>Orçamento!C26</f>
        <v>PISO E REVESTIMENTOS</v>
      </c>
      <c r="D28" s="248" t="e">
        <f t="shared" si="0"/>
        <v>#VALUE!</v>
      </c>
      <c r="E28" s="248"/>
      <c r="F28" s="244" t="e">
        <f>Orçamento!H26</f>
        <v>#VALUE!</v>
      </c>
      <c r="G28" s="244"/>
      <c r="H28" s="151" t="e">
        <f t="shared" si="1"/>
        <v>#VALUE!</v>
      </c>
    </row>
    <row r="29" spans="2:8" ht="12.75">
      <c r="B29" s="152">
        <f>Orçamento!A29</f>
        <v>4</v>
      </c>
      <c r="C29" s="89" t="str">
        <f>Orçamento!C29</f>
        <v>ESQUADRIAS / ACESSORIOS</v>
      </c>
      <c r="D29" s="248" t="e">
        <f t="shared" si="0"/>
        <v>#VALUE!</v>
      </c>
      <c r="E29" s="248"/>
      <c r="F29" s="244" t="e">
        <f>Orçamento!H29</f>
        <v>#VALUE!</v>
      </c>
      <c r="G29" s="244"/>
      <c r="H29" s="151" t="e">
        <f t="shared" si="1"/>
        <v>#VALUE!</v>
      </c>
    </row>
    <row r="30" spans="2:8" ht="12.75">
      <c r="B30" s="152">
        <f>Orçamento!A36</f>
        <v>5</v>
      </c>
      <c r="C30" s="89" t="str">
        <f>Orçamento!C36</f>
        <v>INSTALAÇÕES HIDRÁULICAS</v>
      </c>
      <c r="D30" s="248" t="e">
        <f t="shared" si="0"/>
        <v>#VALUE!</v>
      </c>
      <c r="E30" s="248"/>
      <c r="F30" s="244" t="e">
        <f>Orçamento!H36</f>
        <v>#VALUE!</v>
      </c>
      <c r="G30" s="244"/>
      <c r="H30" s="151" t="e">
        <f t="shared" si="1"/>
        <v>#VALUE!</v>
      </c>
    </row>
    <row r="31" spans="2:8" ht="12.75">
      <c r="B31" s="152">
        <f>Orçamento!A40</f>
        <v>6</v>
      </c>
      <c r="C31" s="89" t="str">
        <f>Orçamento!C40</f>
        <v>INSTALAÇÕES ELÉTRICAS</v>
      </c>
      <c r="D31" s="248" t="e">
        <f t="shared" si="0"/>
        <v>#VALUE!</v>
      </c>
      <c r="E31" s="248"/>
      <c r="F31" s="244" t="e">
        <f>Orçamento!H40</f>
        <v>#VALUE!</v>
      </c>
      <c r="G31" s="244"/>
      <c r="H31" s="151" t="e">
        <f t="shared" si="1"/>
        <v>#VALUE!</v>
      </c>
    </row>
    <row r="32" spans="2:8" ht="12.75">
      <c r="B32" s="152">
        <f>Orçamento!A47</f>
        <v>7</v>
      </c>
      <c r="C32" s="89" t="str">
        <f>Orçamento!C47</f>
        <v>PINTURA/ACABAMENTOS</v>
      </c>
      <c r="D32" s="248" t="e">
        <f t="shared" si="0"/>
        <v>#VALUE!</v>
      </c>
      <c r="E32" s="248"/>
      <c r="F32" s="244" t="e">
        <f>Orçamento!H47</f>
        <v>#VALUE!</v>
      </c>
      <c r="G32" s="244"/>
      <c r="H32" s="151" t="e">
        <f t="shared" si="1"/>
        <v>#VALUE!</v>
      </c>
    </row>
    <row r="33" spans="2:8" ht="12.75">
      <c r="B33" s="153"/>
      <c r="C33" s="89"/>
      <c r="D33" s="248"/>
      <c r="E33" s="248"/>
      <c r="F33" s="244"/>
      <c r="G33" s="244"/>
      <c r="H33" s="154"/>
    </row>
    <row r="34" spans="2:8" ht="12.75">
      <c r="B34" s="153"/>
      <c r="C34" s="89"/>
      <c r="D34" s="245"/>
      <c r="E34" s="245"/>
      <c r="F34" s="244"/>
      <c r="G34" s="244"/>
      <c r="H34" s="154"/>
    </row>
    <row r="35" spans="2:8" ht="12.75">
      <c r="B35" s="153"/>
      <c r="C35" s="89"/>
      <c r="D35" s="245"/>
      <c r="E35" s="245"/>
      <c r="F35" s="244"/>
      <c r="G35" s="244"/>
      <c r="H35" s="154"/>
    </row>
    <row r="36" spans="2:8" ht="12.75">
      <c r="B36" s="153"/>
      <c r="C36" s="89"/>
      <c r="D36" s="245"/>
      <c r="E36" s="245"/>
      <c r="F36" s="244"/>
      <c r="G36" s="244"/>
      <c r="H36" s="154"/>
    </row>
    <row r="37" spans="2:8" ht="12.75">
      <c r="B37" s="155"/>
      <c r="C37" s="90"/>
      <c r="D37" s="246"/>
      <c r="E37" s="246"/>
      <c r="F37" s="241"/>
      <c r="G37" s="241"/>
      <c r="H37" s="156"/>
    </row>
    <row r="38" spans="2:8" ht="12.75">
      <c r="B38" s="240" t="s">
        <v>102</v>
      </c>
      <c r="C38" s="240"/>
      <c r="D38" s="247" t="e">
        <f>SUM(D26:E36)</f>
        <v>#VALUE!</v>
      </c>
      <c r="E38" s="243"/>
      <c r="F38" s="242" t="e">
        <f>SUM(F26:G36)</f>
        <v>#VALUE!</v>
      </c>
      <c r="G38" s="243"/>
      <c r="H38" s="157" t="e">
        <f>H32</f>
        <v>#VALUE!</v>
      </c>
    </row>
    <row r="42" ht="13.5" customHeight="1"/>
    <row r="44" ht="12.75">
      <c r="C44" s="158"/>
    </row>
    <row r="45" ht="12.75">
      <c r="C45" s="158"/>
    </row>
    <row r="46" ht="12.75">
      <c r="C46" s="86"/>
    </row>
    <row r="47" ht="12.75">
      <c r="C47" s="86"/>
    </row>
    <row r="48" spans="3:6" ht="12.75">
      <c r="C48" s="105"/>
      <c r="D48" s="130" t="s">
        <v>112</v>
      </c>
      <c r="E48" s="136" t="str">
        <f>'P. BDI'!C40</f>
        <v>.</v>
      </c>
      <c r="F48" s="159"/>
    </row>
    <row r="49" spans="3:5" ht="12.75">
      <c r="C49" s="105"/>
      <c r="D49" s="132" t="s">
        <v>114</v>
      </c>
      <c r="E49" s="158" t="str">
        <f>'P. BDI'!C41</f>
        <v>.</v>
      </c>
    </row>
    <row r="50" spans="3:5" ht="12.75">
      <c r="C50" s="158"/>
      <c r="D50" s="134"/>
      <c r="E50" s="86"/>
    </row>
    <row r="51" spans="3:5" ht="12.75">
      <c r="C51" s="158"/>
      <c r="D51" s="134"/>
      <c r="E51" s="86"/>
    </row>
    <row r="52" spans="4:5" ht="12.75">
      <c r="D52" s="83"/>
      <c r="E52" s="105"/>
    </row>
    <row r="59" spans="4:5" ht="12.75">
      <c r="D59" s="105"/>
      <c r="E59" s="105"/>
    </row>
    <row r="60" spans="4:6" ht="12.75">
      <c r="D60" s="130" t="s">
        <v>113</v>
      </c>
      <c r="E60" s="136" t="str">
        <f>'P. BDI'!C48</f>
        <v>.</v>
      </c>
      <c r="F60" s="159"/>
    </row>
    <row r="61" spans="4:5" ht="12.75">
      <c r="D61" s="132" t="s">
        <v>61</v>
      </c>
      <c r="E61" s="158" t="str">
        <f>'P. BDI'!C49</f>
        <v>.</v>
      </c>
    </row>
  </sheetData>
  <sheetProtection password="C637" sheet="1" selectLockedCells="1"/>
  <mergeCells count="38">
    <mergeCell ref="A10:B10"/>
    <mergeCell ref="A11:B11"/>
    <mergeCell ref="A2:H3"/>
    <mergeCell ref="A8:B8"/>
    <mergeCell ref="A9:B9"/>
    <mergeCell ref="F31:G31"/>
    <mergeCell ref="A12:B12"/>
    <mergeCell ref="A13:B13"/>
    <mergeCell ref="A14:B14"/>
    <mergeCell ref="A15:B15"/>
    <mergeCell ref="D33:E33"/>
    <mergeCell ref="D26:E26"/>
    <mergeCell ref="F26:G26"/>
    <mergeCell ref="D25:E25"/>
    <mergeCell ref="D28:E28"/>
    <mergeCell ref="D29:E29"/>
    <mergeCell ref="D27:E27"/>
    <mergeCell ref="F27:G27"/>
    <mergeCell ref="D37:E37"/>
    <mergeCell ref="D38:E38"/>
    <mergeCell ref="F25:G25"/>
    <mergeCell ref="F28:G28"/>
    <mergeCell ref="F29:G29"/>
    <mergeCell ref="D30:E30"/>
    <mergeCell ref="D31:E31"/>
    <mergeCell ref="D32:E32"/>
    <mergeCell ref="D35:E35"/>
    <mergeCell ref="D34:E34"/>
    <mergeCell ref="B38:C38"/>
    <mergeCell ref="F37:G37"/>
    <mergeCell ref="F38:G38"/>
    <mergeCell ref="F30:G30"/>
    <mergeCell ref="F32:G32"/>
    <mergeCell ref="F33:G33"/>
    <mergeCell ref="F34:G34"/>
    <mergeCell ref="F35:G35"/>
    <mergeCell ref="F36:G36"/>
    <mergeCell ref="D36:E36"/>
  </mergeCells>
  <conditionalFormatting sqref="C29:C37">
    <cfRule type="expression" priority="7" dxfId="67" stopIfTrue="1">
      <formula>$J29=1</formula>
    </cfRule>
    <cfRule type="expression" priority="8" dxfId="68" stopIfTrue="1">
      <formula>$K29=2</formula>
    </cfRule>
    <cfRule type="expression" priority="9" dxfId="69" stopIfTrue="1">
      <formula>$K29=3</formula>
    </cfRule>
  </conditionalFormatting>
  <conditionalFormatting sqref="C28">
    <cfRule type="expression" priority="13" dxfId="67" stopIfTrue="1">
      <formula>$J27=1</formula>
    </cfRule>
    <cfRule type="expression" priority="14" dxfId="68" stopIfTrue="1">
      <formula>$K27=2</formula>
    </cfRule>
    <cfRule type="expression" priority="15" dxfId="69" stopIfTrue="1">
      <formula>$K27=3</formula>
    </cfRule>
  </conditionalFormatting>
  <conditionalFormatting sqref="C27">
    <cfRule type="expression" priority="4" dxfId="67" stopIfTrue="1">
      <formula>$J27=1</formula>
    </cfRule>
    <cfRule type="expression" priority="5" dxfId="68" stopIfTrue="1">
      <formula>$K27=2</formula>
    </cfRule>
    <cfRule type="expression" priority="6" dxfId="69" stopIfTrue="1">
      <formula>$K27=3</formula>
    </cfRule>
  </conditionalFormatting>
  <conditionalFormatting sqref="C26">
    <cfRule type="expression" priority="1" dxfId="67" stopIfTrue="1">
      <formula>$J26=1</formula>
    </cfRule>
    <cfRule type="expression" priority="2" dxfId="68" stopIfTrue="1">
      <formula>$K26=2</formula>
    </cfRule>
    <cfRule type="expression" priority="3" dxfId="69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9.140625" style="137" customWidth="1"/>
    <col min="2" max="2" width="13.28125" style="193" bestFit="1" customWidth="1"/>
    <col min="3" max="3" width="54.140625" style="137" customWidth="1"/>
    <col min="4" max="4" width="6.28125" style="199" customWidth="1"/>
    <col min="5" max="5" width="10.28125" style="137" customWidth="1"/>
    <col min="6" max="6" width="10.7109375" style="198" bestFit="1" customWidth="1"/>
    <col min="7" max="7" width="11.7109375" style="137" customWidth="1"/>
    <col min="8" max="8" width="13.140625" style="137" customWidth="1"/>
    <col min="9" max="9" width="9.140625" style="137" customWidth="1"/>
    <col min="10" max="10" width="14.421875" style="137" bestFit="1" customWidth="1"/>
    <col min="11" max="11" width="10.140625" style="137" bestFit="1" customWidth="1"/>
    <col min="12" max="16384" width="9.140625" style="137" customWidth="1"/>
  </cols>
  <sheetData>
    <row r="1" spans="1:8" ht="12.75" customHeight="1">
      <c r="A1" s="251" t="s">
        <v>68</v>
      </c>
      <c r="B1" s="251"/>
      <c r="C1" s="251"/>
      <c r="D1" s="251"/>
      <c r="E1" s="251"/>
      <c r="F1" s="251"/>
      <c r="G1" s="251"/>
      <c r="H1" s="251"/>
    </row>
    <row r="2" spans="1:8" ht="15" customHeight="1">
      <c r="A2" s="251"/>
      <c r="B2" s="251"/>
      <c r="C2" s="251"/>
      <c r="D2" s="251"/>
      <c r="E2" s="251"/>
      <c r="F2" s="251"/>
      <c r="G2" s="251"/>
      <c r="H2" s="251"/>
    </row>
    <row r="3" spans="1:8" ht="12.75" customHeight="1">
      <c r="A3" s="139"/>
      <c r="B3" s="160"/>
      <c r="C3" s="139"/>
      <c r="D3" s="139"/>
      <c r="E3" s="139"/>
      <c r="F3" s="139"/>
      <c r="G3" s="139"/>
      <c r="H3" s="139"/>
    </row>
    <row r="4" spans="1:7" ht="15.75" customHeight="1">
      <c r="A4" s="250" t="str">
        <f>'P. BDI'!B3</f>
        <v>Edital :</v>
      </c>
      <c r="B4" s="250"/>
      <c r="C4" s="141" t="str">
        <f>'P. BDI'!C3:F3</f>
        <v>TP-004/2019</v>
      </c>
      <c r="D4" s="252" t="s">
        <v>133</v>
      </c>
      <c r="E4" s="252"/>
      <c r="F4" s="253">
        <f>8.9*12.9</f>
        <v>114.81</v>
      </c>
      <c r="G4" s="254"/>
    </row>
    <row r="5" spans="1:9" ht="12.75">
      <c r="A5" s="250" t="str">
        <f>'P. BDI'!B4</f>
        <v>Tomador: </v>
      </c>
      <c r="B5" s="250"/>
      <c r="C5" s="141" t="str">
        <f>'P. BDI'!C4:F4</f>
        <v>Prefeitura Municipal de Dois Vizinhos - PR</v>
      </c>
      <c r="D5" s="252" t="s">
        <v>80</v>
      </c>
      <c r="E5" s="252"/>
      <c r="F5" s="255" t="e">
        <f>H54/F4</f>
        <v>#VALUE!</v>
      </c>
      <c r="G5" s="256"/>
      <c r="I5" s="161"/>
    </row>
    <row r="6" spans="1:8" ht="12.75">
      <c r="A6" s="250" t="str">
        <f>'P. BDI'!B5</f>
        <v>Empreendimento: </v>
      </c>
      <c r="B6" s="250"/>
      <c r="C6" s="141" t="str">
        <f>'P. BDI'!C5:F5</f>
        <v>ASSOCIAÇÃO APICULTORES - REFORMA </v>
      </c>
      <c r="D6" s="162"/>
      <c r="E6" s="142"/>
      <c r="F6" s="142"/>
      <c r="G6" s="142"/>
      <c r="H6" s="142"/>
    </row>
    <row r="7" spans="1:8" ht="12.75">
      <c r="A7" s="250" t="str">
        <f>'P. BDI'!B6</f>
        <v>Local da Obra:</v>
      </c>
      <c r="B7" s="250"/>
      <c r="C7" s="141" t="str">
        <f>'P. BDI'!C6:F6</f>
        <v>PARQUE DE EXPOSIÇÕES - STAND EXTERNO</v>
      </c>
      <c r="D7" s="162"/>
      <c r="E7" s="142"/>
      <c r="F7" s="142"/>
      <c r="G7" s="142"/>
      <c r="H7" s="142"/>
    </row>
    <row r="8" spans="1:8" ht="12.75">
      <c r="A8" s="250" t="str">
        <f>'P. BDI'!B7</f>
        <v>Empresa Prop.:</v>
      </c>
      <c r="B8" s="250"/>
      <c r="C8" s="141" t="str">
        <f>'P. BDI'!C7:F7</f>
        <v>xxxxxxxxxxxxxx</v>
      </c>
      <c r="D8" s="162"/>
      <c r="E8" s="142"/>
      <c r="F8" s="142"/>
      <c r="G8" s="142"/>
      <c r="H8" s="142"/>
    </row>
    <row r="9" spans="1:8" ht="12.75">
      <c r="A9" s="250" t="str">
        <f>'P. BDI'!B8</f>
        <v>CNPJ:</v>
      </c>
      <c r="B9" s="250"/>
      <c r="C9" s="141" t="str">
        <f>'P. BDI'!C8:F8</f>
        <v>xxxxxxxxxxxxxx</v>
      </c>
      <c r="D9" s="162"/>
      <c r="E9" s="142"/>
      <c r="F9" s="142"/>
      <c r="G9" s="142"/>
      <c r="H9" s="142"/>
    </row>
    <row r="10" spans="1:8" ht="12.75">
      <c r="A10" s="250" t="str">
        <f>'P. BDI'!B9</f>
        <v>Data Base:</v>
      </c>
      <c r="B10" s="250"/>
      <c r="C10" s="163" t="str">
        <f>'P. BDI'!C9:F9</f>
        <v>SINAPI 08/2018 DESONERADO</v>
      </c>
      <c r="D10" s="162"/>
      <c r="E10" s="140"/>
      <c r="F10" s="144"/>
      <c r="G10" s="114"/>
      <c r="H10" s="114"/>
    </row>
    <row r="11" spans="1:8" ht="12.75">
      <c r="A11" s="250" t="s">
        <v>95</v>
      </c>
      <c r="B11" s="250"/>
      <c r="C11" s="87" t="e">
        <f>'P. BDI'!F31</f>
        <v>#VALUE!</v>
      </c>
      <c r="D11" s="162"/>
      <c r="E11" s="140"/>
      <c r="F11" s="144"/>
      <c r="G11" s="114"/>
      <c r="H11" s="114"/>
    </row>
    <row r="12" spans="1:8" ht="12.75">
      <c r="A12" s="146"/>
      <c r="B12" s="147"/>
      <c r="C12" s="148"/>
      <c r="D12" s="164"/>
      <c r="E12" s="142"/>
      <c r="F12" s="142"/>
      <c r="G12" s="142"/>
      <c r="H12" s="142"/>
    </row>
    <row r="13" spans="1:8" s="166" customFormat="1" ht="25.5" customHeight="1">
      <c r="A13" s="165" t="s">
        <v>72</v>
      </c>
      <c r="B13" s="165" t="s">
        <v>73</v>
      </c>
      <c r="C13" s="165" t="s">
        <v>74</v>
      </c>
      <c r="D13" s="165" t="s">
        <v>71</v>
      </c>
      <c r="E13" s="165" t="s">
        <v>135</v>
      </c>
      <c r="F13" s="165" t="s">
        <v>75</v>
      </c>
      <c r="G13" s="165" t="s">
        <v>76</v>
      </c>
      <c r="H13" s="165" t="s">
        <v>77</v>
      </c>
    </row>
    <row r="14" spans="1:8" s="166" customFormat="1" ht="7.5" customHeight="1">
      <c r="A14" s="167"/>
      <c r="B14" s="168"/>
      <c r="C14" s="169"/>
      <c r="D14" s="169"/>
      <c r="E14" s="169"/>
      <c r="F14" s="169"/>
      <c r="G14" s="169"/>
      <c r="H14" s="170"/>
    </row>
    <row r="15" spans="1:8" s="138" customFormat="1" ht="12.75">
      <c r="A15" s="171">
        <v>1</v>
      </c>
      <c r="B15" s="172"/>
      <c r="C15" s="173" t="s">
        <v>121</v>
      </c>
      <c r="D15" s="174"/>
      <c r="E15" s="207"/>
      <c r="F15" s="175"/>
      <c r="G15" s="176" t="s">
        <v>24</v>
      </c>
      <c r="H15" s="177" t="e">
        <f>SUM(H16:H18)</f>
        <v>#VALUE!</v>
      </c>
    </row>
    <row r="16" spans="1:14" s="138" customFormat="1" ht="22.5">
      <c r="A16" s="178" t="s">
        <v>115</v>
      </c>
      <c r="B16" s="179">
        <v>4813</v>
      </c>
      <c r="C16" s="89" t="s">
        <v>122</v>
      </c>
      <c r="D16" s="180" t="s">
        <v>13</v>
      </c>
      <c r="E16" s="200"/>
      <c r="F16" s="181">
        <f>2*1.125</f>
        <v>2.25</v>
      </c>
      <c r="G16" s="181" t="e">
        <f>ROUND((E16*$C$11)+E16,2)</f>
        <v>#VALUE!</v>
      </c>
      <c r="H16" s="154" t="e">
        <f>ROUND((G16*F16),2)</f>
        <v>#VALUE!</v>
      </c>
      <c r="J16" s="182"/>
      <c r="N16" s="182"/>
    </row>
    <row r="17" spans="1:14" s="138" customFormat="1" ht="22.5">
      <c r="A17" s="178" t="s">
        <v>166</v>
      </c>
      <c r="B17" s="179" t="s">
        <v>167</v>
      </c>
      <c r="C17" s="89" t="s">
        <v>182</v>
      </c>
      <c r="D17" s="180" t="s">
        <v>13</v>
      </c>
      <c r="E17" s="200"/>
      <c r="F17" s="181">
        <f>4.6*8.9</f>
        <v>40.94</v>
      </c>
      <c r="G17" s="181" t="e">
        <f>ROUND((E17*$C$11)+E17,2)</f>
        <v>#VALUE!</v>
      </c>
      <c r="H17" s="154" t="e">
        <f>ROUND((G17*F17),2)</f>
        <v>#VALUE!</v>
      </c>
      <c r="J17" s="182"/>
      <c r="N17" s="182"/>
    </row>
    <row r="18" spans="1:14" s="138" customFormat="1" ht="22.5">
      <c r="A18" s="178" t="s">
        <v>168</v>
      </c>
      <c r="B18" s="92">
        <v>97633</v>
      </c>
      <c r="C18" s="89" t="s">
        <v>183</v>
      </c>
      <c r="D18" s="93" t="s">
        <v>13</v>
      </c>
      <c r="E18" s="200"/>
      <c r="F18" s="181">
        <f>F4</f>
        <v>114.81</v>
      </c>
      <c r="G18" s="181" t="e">
        <f>ROUND((E18*$C$11)+E18,2)</f>
        <v>#VALUE!</v>
      </c>
      <c r="H18" s="154" t="e">
        <f>ROUND((G18*F18),2)</f>
        <v>#VALUE!</v>
      </c>
      <c r="J18" s="182"/>
      <c r="N18" s="182"/>
    </row>
    <row r="19" spans="1:10" s="138" customFormat="1" ht="12.75">
      <c r="A19" s="171">
        <v>2</v>
      </c>
      <c r="B19" s="172"/>
      <c r="C19" s="173" t="s">
        <v>163</v>
      </c>
      <c r="D19" s="174"/>
      <c r="E19" s="207"/>
      <c r="F19" s="175"/>
      <c r="G19" s="176" t="s">
        <v>24</v>
      </c>
      <c r="H19" s="177" t="e">
        <f>SUM(H20:H25)</f>
        <v>#VALUE!</v>
      </c>
      <c r="J19" s="182"/>
    </row>
    <row r="20" spans="1:10" s="138" customFormat="1" ht="22.5">
      <c r="A20" s="178" t="s">
        <v>149</v>
      </c>
      <c r="B20" s="183">
        <v>96111</v>
      </c>
      <c r="C20" s="89" t="s">
        <v>202</v>
      </c>
      <c r="D20" s="180" t="s">
        <v>13</v>
      </c>
      <c r="E20" s="200"/>
      <c r="F20" s="181">
        <f>F4</f>
        <v>114.81</v>
      </c>
      <c r="G20" s="181" t="e">
        <f aca="true" t="shared" si="0" ref="G20:G25">ROUND((E20*$C$11)+E20,2)</f>
        <v>#VALUE!</v>
      </c>
      <c r="H20" s="154" t="e">
        <f aca="true" t="shared" si="1" ref="H20:H25">ROUND((G20*F20),2)</f>
        <v>#VALUE!</v>
      </c>
      <c r="J20" s="184"/>
    </row>
    <row r="21" spans="1:10" s="138" customFormat="1" ht="12.75">
      <c r="A21" s="178" t="s">
        <v>162</v>
      </c>
      <c r="B21" s="183" t="s">
        <v>164</v>
      </c>
      <c r="C21" s="89" t="s">
        <v>165</v>
      </c>
      <c r="D21" s="180" t="s">
        <v>13</v>
      </c>
      <c r="E21" s="200"/>
      <c r="F21" s="181">
        <f>F20</f>
        <v>114.81</v>
      </c>
      <c r="G21" s="181" t="e">
        <f t="shared" si="0"/>
        <v>#VALUE!</v>
      </c>
      <c r="H21" s="154" t="e">
        <f t="shared" si="1"/>
        <v>#VALUE!</v>
      </c>
      <c r="J21" s="184"/>
    </row>
    <row r="22" spans="1:10" s="138" customFormat="1" ht="22.5">
      <c r="A22" s="178" t="s">
        <v>169</v>
      </c>
      <c r="B22" s="183" t="s">
        <v>170</v>
      </c>
      <c r="C22" s="89" t="s">
        <v>201</v>
      </c>
      <c r="D22" s="180" t="s">
        <v>13</v>
      </c>
      <c r="E22" s="200"/>
      <c r="F22" s="181">
        <f>F17</f>
        <v>40.94</v>
      </c>
      <c r="G22" s="181" t="e">
        <f t="shared" si="0"/>
        <v>#VALUE!</v>
      </c>
      <c r="H22" s="154" t="e">
        <f t="shared" si="1"/>
        <v>#VALUE!</v>
      </c>
      <c r="J22" s="184"/>
    </row>
    <row r="23" spans="1:10" s="138" customFormat="1" ht="33.75">
      <c r="A23" s="178" t="s">
        <v>171</v>
      </c>
      <c r="B23" s="183" t="s">
        <v>172</v>
      </c>
      <c r="C23" s="89" t="s">
        <v>184</v>
      </c>
      <c r="D23" s="180" t="s">
        <v>13</v>
      </c>
      <c r="E23" s="200"/>
      <c r="F23" s="181">
        <f>F22</f>
        <v>40.94</v>
      </c>
      <c r="G23" s="181" t="e">
        <f t="shared" si="0"/>
        <v>#VALUE!</v>
      </c>
      <c r="H23" s="154" t="e">
        <f t="shared" si="1"/>
        <v>#VALUE!</v>
      </c>
      <c r="J23" s="184"/>
    </row>
    <row r="24" spans="1:10" s="138" customFormat="1" ht="33.75">
      <c r="A24" s="178" t="s">
        <v>173</v>
      </c>
      <c r="B24" s="183" t="s">
        <v>174</v>
      </c>
      <c r="C24" s="89" t="s">
        <v>185</v>
      </c>
      <c r="D24" s="180" t="s">
        <v>13</v>
      </c>
      <c r="E24" s="200"/>
      <c r="F24" s="181">
        <f>(1.55+5.8+5.7)*2.7</f>
        <v>35.23500000000001</v>
      </c>
      <c r="G24" s="181" t="e">
        <f t="shared" si="0"/>
        <v>#VALUE!</v>
      </c>
      <c r="H24" s="154" t="e">
        <f t="shared" si="1"/>
        <v>#VALUE!</v>
      </c>
      <c r="J24" s="184"/>
    </row>
    <row r="25" spans="1:10" s="138" customFormat="1" ht="22.5">
      <c r="A25" s="178" t="s">
        <v>177</v>
      </c>
      <c r="B25" s="183" t="s">
        <v>175</v>
      </c>
      <c r="C25" s="89" t="s">
        <v>186</v>
      </c>
      <c r="D25" s="180" t="s">
        <v>176</v>
      </c>
      <c r="E25" s="200"/>
      <c r="F25" s="181">
        <f>(1.55+5.8+5.7)*0.1*0.2</f>
        <v>0.26100000000000007</v>
      </c>
      <c r="G25" s="181" t="e">
        <f t="shared" si="0"/>
        <v>#VALUE!</v>
      </c>
      <c r="H25" s="154" t="e">
        <f t="shared" si="1"/>
        <v>#VALUE!</v>
      </c>
      <c r="J25" s="184"/>
    </row>
    <row r="26" spans="1:10" ht="12.75">
      <c r="A26" s="171">
        <v>3</v>
      </c>
      <c r="B26" s="172"/>
      <c r="C26" s="173" t="s">
        <v>134</v>
      </c>
      <c r="D26" s="174"/>
      <c r="E26" s="207"/>
      <c r="F26" s="175"/>
      <c r="G26" s="176" t="s">
        <v>24</v>
      </c>
      <c r="H26" s="177" t="e">
        <f>SUM(H27:H28)</f>
        <v>#VALUE!</v>
      </c>
      <c r="J26" s="182"/>
    </row>
    <row r="27" spans="1:10" s="138" customFormat="1" ht="33.75">
      <c r="A27" s="178" t="s">
        <v>150</v>
      </c>
      <c r="B27" s="183" t="s">
        <v>143</v>
      </c>
      <c r="C27" s="89" t="s">
        <v>187</v>
      </c>
      <c r="D27" s="180" t="s">
        <v>13</v>
      </c>
      <c r="E27" s="200"/>
      <c r="F27" s="185">
        <f>F18</f>
        <v>114.81</v>
      </c>
      <c r="G27" s="181" t="e">
        <f>ROUND((E27*$C$11)+E27,2)</f>
        <v>#VALUE!</v>
      </c>
      <c r="H27" s="154" t="e">
        <f>ROUND((G27*F27),2)</f>
        <v>#VALUE!</v>
      </c>
      <c r="J27" s="182"/>
    </row>
    <row r="28" spans="1:10" s="138" customFormat="1" ht="45">
      <c r="A28" s="178" t="s">
        <v>179</v>
      </c>
      <c r="B28" s="183" t="s">
        <v>178</v>
      </c>
      <c r="C28" s="89" t="s">
        <v>188</v>
      </c>
      <c r="D28" s="180" t="s">
        <v>13</v>
      </c>
      <c r="E28" s="200"/>
      <c r="F28" s="185">
        <f>F24</f>
        <v>35.23500000000001</v>
      </c>
      <c r="G28" s="181" t="e">
        <f>ROUND((E28*$C$11)+E28,2)</f>
        <v>#VALUE!</v>
      </c>
      <c r="H28" s="154" t="e">
        <f>ROUND((G28*F28),2)</f>
        <v>#VALUE!</v>
      </c>
      <c r="J28" s="182"/>
    </row>
    <row r="29" spans="1:10" ht="12.75">
      <c r="A29" s="171">
        <v>4</v>
      </c>
      <c r="B29" s="172"/>
      <c r="C29" s="173" t="s">
        <v>136</v>
      </c>
      <c r="D29" s="174"/>
      <c r="E29" s="207"/>
      <c r="F29" s="175"/>
      <c r="G29" s="176" t="s">
        <v>24</v>
      </c>
      <c r="H29" s="177" t="e">
        <f>SUM(H30:H35)</f>
        <v>#VALUE!</v>
      </c>
      <c r="J29" s="182"/>
    </row>
    <row r="30" spans="1:10" ht="22.5">
      <c r="A30" s="178" t="s">
        <v>116</v>
      </c>
      <c r="B30" s="179" t="s">
        <v>130</v>
      </c>
      <c r="C30" s="89" t="s">
        <v>181</v>
      </c>
      <c r="D30" s="180" t="s">
        <v>13</v>
      </c>
      <c r="E30" s="200"/>
      <c r="F30" s="181">
        <f>(0.9*2.1*3)</f>
        <v>5.67</v>
      </c>
      <c r="G30" s="181" t="e">
        <f aca="true" t="shared" si="2" ref="G30:G35">ROUND((E30*$C$11)+E30,2)</f>
        <v>#VALUE!</v>
      </c>
      <c r="H30" s="154" t="e">
        <f aca="true" t="shared" si="3" ref="H30:H35">ROUND((G30*F30),2)</f>
        <v>#VALUE!</v>
      </c>
      <c r="J30" s="182"/>
    </row>
    <row r="31" spans="1:10" ht="22.5">
      <c r="A31" s="178" t="s">
        <v>151</v>
      </c>
      <c r="B31" s="179">
        <v>36204</v>
      </c>
      <c r="C31" s="89" t="s">
        <v>131</v>
      </c>
      <c r="D31" s="186" t="s">
        <v>139</v>
      </c>
      <c r="E31" s="200"/>
      <c r="F31" s="181">
        <v>2</v>
      </c>
      <c r="G31" s="181" t="e">
        <f>ROUND((E31*$C$11)+E31,2)</f>
        <v>#VALUE!</v>
      </c>
      <c r="H31" s="154" t="e">
        <f>ROUND((G31*F31),2)</f>
        <v>#VALUE!</v>
      </c>
      <c r="J31" s="182"/>
    </row>
    <row r="32" spans="1:10" ht="22.5">
      <c r="A32" s="178" t="s">
        <v>152</v>
      </c>
      <c r="B32" s="179" t="s">
        <v>141</v>
      </c>
      <c r="C32" s="89" t="s">
        <v>142</v>
      </c>
      <c r="D32" s="180" t="s">
        <v>13</v>
      </c>
      <c r="E32" s="200"/>
      <c r="F32" s="181">
        <f>0.3*0.4*3</f>
        <v>0.36</v>
      </c>
      <c r="G32" s="181" t="e">
        <f>ROUND((E32*$C$11)+E32,2)</f>
        <v>#VALUE!</v>
      </c>
      <c r="H32" s="154" t="e">
        <f>ROUND((G32*F32),2)</f>
        <v>#VALUE!</v>
      </c>
      <c r="J32" s="182"/>
    </row>
    <row r="33" spans="1:10" ht="22.5">
      <c r="A33" s="178" t="s">
        <v>153</v>
      </c>
      <c r="B33" s="183">
        <v>95544</v>
      </c>
      <c r="C33" s="89" t="s">
        <v>189</v>
      </c>
      <c r="D33" s="180" t="s">
        <v>117</v>
      </c>
      <c r="E33" s="200"/>
      <c r="F33" s="181">
        <v>4</v>
      </c>
      <c r="G33" s="181" t="e">
        <f t="shared" si="2"/>
        <v>#VALUE!</v>
      </c>
      <c r="H33" s="154" t="e">
        <f t="shared" si="3"/>
        <v>#VALUE!</v>
      </c>
      <c r="J33" s="182"/>
    </row>
    <row r="34" spans="1:10" ht="22.5">
      <c r="A34" s="178" t="s">
        <v>154</v>
      </c>
      <c r="B34" s="183">
        <v>95547</v>
      </c>
      <c r="C34" s="89" t="s">
        <v>190</v>
      </c>
      <c r="D34" s="180" t="s">
        <v>117</v>
      </c>
      <c r="E34" s="200"/>
      <c r="F34" s="181">
        <v>4</v>
      </c>
      <c r="G34" s="181" t="e">
        <f t="shared" si="2"/>
        <v>#VALUE!</v>
      </c>
      <c r="H34" s="154" t="e">
        <f t="shared" si="3"/>
        <v>#VALUE!</v>
      </c>
      <c r="J34" s="187"/>
    </row>
    <row r="35" spans="1:10" ht="22.5">
      <c r="A35" s="178" t="s">
        <v>155</v>
      </c>
      <c r="B35" s="179">
        <v>37401</v>
      </c>
      <c r="C35" s="89" t="s">
        <v>132</v>
      </c>
      <c r="D35" s="186" t="s">
        <v>139</v>
      </c>
      <c r="E35" s="200"/>
      <c r="F35" s="181">
        <v>4</v>
      </c>
      <c r="G35" s="181" t="e">
        <f t="shared" si="2"/>
        <v>#VALUE!</v>
      </c>
      <c r="H35" s="154" t="e">
        <f t="shared" si="3"/>
        <v>#VALUE!</v>
      </c>
      <c r="J35" s="182"/>
    </row>
    <row r="36" spans="1:10" ht="12.75">
      <c r="A36" s="171">
        <v>5</v>
      </c>
      <c r="B36" s="172"/>
      <c r="C36" s="173" t="s">
        <v>144</v>
      </c>
      <c r="D36" s="174"/>
      <c r="E36" s="207"/>
      <c r="F36" s="175"/>
      <c r="G36" s="176" t="s">
        <v>24</v>
      </c>
      <c r="H36" s="177" t="e">
        <f>SUM(H37:H39)</f>
        <v>#VALUE!</v>
      </c>
      <c r="J36" s="182"/>
    </row>
    <row r="37" spans="1:10" ht="38.25" customHeight="1">
      <c r="A37" s="178" t="s">
        <v>156</v>
      </c>
      <c r="B37" s="183">
        <v>86931</v>
      </c>
      <c r="C37" s="89" t="s">
        <v>191</v>
      </c>
      <c r="D37" s="180" t="s">
        <v>117</v>
      </c>
      <c r="E37" s="200"/>
      <c r="F37" s="181">
        <v>2</v>
      </c>
      <c r="G37" s="181" t="e">
        <f>ROUND((E37*$C$11)+E37,2)</f>
        <v>#VALUE!</v>
      </c>
      <c r="H37" s="154" t="e">
        <f>ROUND((G37*F37),2)</f>
        <v>#VALUE!</v>
      </c>
      <c r="J37" s="182"/>
    </row>
    <row r="38" spans="1:10" ht="45">
      <c r="A38" s="178" t="s">
        <v>157</v>
      </c>
      <c r="B38" s="183">
        <v>86939</v>
      </c>
      <c r="C38" s="89" t="s">
        <v>192</v>
      </c>
      <c r="D38" s="180" t="s">
        <v>117</v>
      </c>
      <c r="E38" s="200"/>
      <c r="F38" s="181">
        <v>5</v>
      </c>
      <c r="G38" s="181" t="e">
        <f>ROUND((E38*$C$11)+E38,2)</f>
        <v>#VALUE!</v>
      </c>
      <c r="H38" s="154" t="e">
        <f>ROUND((G38*F38),2)</f>
        <v>#VALUE!</v>
      </c>
      <c r="J38" s="182"/>
    </row>
    <row r="39" spans="1:10" ht="33.75">
      <c r="A39" s="178" t="s">
        <v>124</v>
      </c>
      <c r="B39" s="183">
        <v>89957</v>
      </c>
      <c r="C39" s="89" t="s">
        <v>193</v>
      </c>
      <c r="D39" s="180" t="s">
        <v>117</v>
      </c>
      <c r="E39" s="200"/>
      <c r="F39" s="181">
        <v>2</v>
      </c>
      <c r="G39" s="181" t="e">
        <f>ROUND((E39*$C$11)+E39,2)</f>
        <v>#VALUE!</v>
      </c>
      <c r="H39" s="154" t="e">
        <f>ROUND((G39*F39),2)</f>
        <v>#VALUE!</v>
      </c>
      <c r="J39" s="182"/>
    </row>
    <row r="40" spans="1:10" ht="12.75">
      <c r="A40" s="171">
        <v>6</v>
      </c>
      <c r="B40" s="172"/>
      <c r="C40" s="173" t="s">
        <v>145</v>
      </c>
      <c r="D40" s="174"/>
      <c r="E40" s="207"/>
      <c r="F40" s="175"/>
      <c r="G40" s="176" t="s">
        <v>24</v>
      </c>
      <c r="H40" s="177" t="e">
        <f>SUM(H41:H46)</f>
        <v>#VALUE!</v>
      </c>
      <c r="J40" s="182"/>
    </row>
    <row r="41" spans="1:10" ht="23.25" customHeight="1">
      <c r="A41" s="178" t="s">
        <v>119</v>
      </c>
      <c r="B41" s="179">
        <v>97586</v>
      </c>
      <c r="C41" s="89" t="s">
        <v>194</v>
      </c>
      <c r="D41" s="180" t="s">
        <v>117</v>
      </c>
      <c r="E41" s="200"/>
      <c r="F41" s="181">
        <v>7</v>
      </c>
      <c r="G41" s="181" t="e">
        <f aca="true" t="shared" si="4" ref="G41:G46">ROUND((E41*$C$11)+E41,2)</f>
        <v>#VALUE!</v>
      </c>
      <c r="H41" s="154" t="e">
        <f>ROUND((G41*F41),2)</f>
        <v>#VALUE!</v>
      </c>
      <c r="J41" s="182"/>
    </row>
    <row r="42" spans="1:10" s="189" customFormat="1" ht="27" customHeight="1">
      <c r="A42" s="178" t="s">
        <v>120</v>
      </c>
      <c r="B42" s="179">
        <v>91925</v>
      </c>
      <c r="C42" s="89" t="s">
        <v>195</v>
      </c>
      <c r="D42" s="180" t="s">
        <v>118</v>
      </c>
      <c r="E42" s="200"/>
      <c r="F42" s="181">
        <v>40</v>
      </c>
      <c r="G42" s="181" t="e">
        <f t="shared" si="4"/>
        <v>#VALUE!</v>
      </c>
      <c r="H42" s="154" t="e">
        <f>ROUND(G42*F42,2)</f>
        <v>#VALUE!</v>
      </c>
      <c r="I42" s="188"/>
      <c r="J42" s="182"/>
    </row>
    <row r="43" spans="1:10" s="189" customFormat="1" ht="25.5" customHeight="1">
      <c r="A43" s="178" t="s">
        <v>158</v>
      </c>
      <c r="B43" s="179">
        <v>91927</v>
      </c>
      <c r="C43" s="89" t="s">
        <v>196</v>
      </c>
      <c r="D43" s="180" t="s">
        <v>118</v>
      </c>
      <c r="E43" s="200"/>
      <c r="F43" s="181">
        <v>30</v>
      </c>
      <c r="G43" s="181" t="e">
        <f t="shared" si="4"/>
        <v>#VALUE!</v>
      </c>
      <c r="H43" s="154" t="e">
        <f>ROUND(G43*F43,2)</f>
        <v>#VALUE!</v>
      </c>
      <c r="I43" s="188"/>
      <c r="J43" s="182"/>
    </row>
    <row r="44" spans="1:10" s="189" customFormat="1" ht="22.5">
      <c r="A44" s="178" t="s">
        <v>159</v>
      </c>
      <c r="B44" s="179">
        <v>91844</v>
      </c>
      <c r="C44" s="89" t="s">
        <v>197</v>
      </c>
      <c r="D44" s="180" t="s">
        <v>118</v>
      </c>
      <c r="E44" s="200"/>
      <c r="F44" s="181">
        <v>20</v>
      </c>
      <c r="G44" s="181" t="e">
        <f t="shared" si="4"/>
        <v>#VALUE!</v>
      </c>
      <c r="H44" s="154" t="e">
        <f>ROUND(G44*F44,2)</f>
        <v>#VALUE!</v>
      </c>
      <c r="I44" s="188"/>
      <c r="J44" s="182"/>
    </row>
    <row r="45" spans="1:10" s="189" customFormat="1" ht="22.5">
      <c r="A45" s="178" t="s">
        <v>160</v>
      </c>
      <c r="B45" s="179">
        <v>91959</v>
      </c>
      <c r="C45" s="89" t="s">
        <v>198</v>
      </c>
      <c r="D45" s="180" t="s">
        <v>117</v>
      </c>
      <c r="E45" s="200"/>
      <c r="F45" s="181">
        <v>5</v>
      </c>
      <c r="G45" s="181" t="e">
        <f t="shared" si="4"/>
        <v>#VALUE!</v>
      </c>
      <c r="H45" s="154" t="e">
        <f>ROUND(G45*F45,2)</f>
        <v>#VALUE!</v>
      </c>
      <c r="I45" s="188"/>
      <c r="J45" s="182"/>
    </row>
    <row r="46" spans="1:10" s="191" customFormat="1" ht="25.5" customHeight="1">
      <c r="A46" s="178" t="s">
        <v>125</v>
      </c>
      <c r="B46" s="179">
        <v>92003</v>
      </c>
      <c r="C46" s="89" t="s">
        <v>199</v>
      </c>
      <c r="D46" s="180" t="s">
        <v>117</v>
      </c>
      <c r="E46" s="200"/>
      <c r="F46" s="181">
        <v>4</v>
      </c>
      <c r="G46" s="181" t="e">
        <f t="shared" si="4"/>
        <v>#VALUE!</v>
      </c>
      <c r="H46" s="154" t="e">
        <f>ROUND(G46*F46,2)</f>
        <v>#VALUE!</v>
      </c>
      <c r="I46" s="190"/>
      <c r="J46" s="182"/>
    </row>
    <row r="47" spans="1:10" ht="12.75">
      <c r="A47" s="171">
        <v>7</v>
      </c>
      <c r="B47" s="172"/>
      <c r="C47" s="173" t="s">
        <v>129</v>
      </c>
      <c r="D47" s="174"/>
      <c r="E47" s="207"/>
      <c r="F47" s="175"/>
      <c r="G47" s="176" t="s">
        <v>24</v>
      </c>
      <c r="H47" s="177" t="e">
        <f>SUM(H48:H51)</f>
        <v>#VALUE!</v>
      </c>
      <c r="J47" s="182"/>
    </row>
    <row r="48" spans="1:10" ht="22.5">
      <c r="A48" s="178" t="s">
        <v>146</v>
      </c>
      <c r="B48" s="183">
        <v>88417</v>
      </c>
      <c r="C48" s="89" t="s">
        <v>200</v>
      </c>
      <c r="D48" s="180" t="s">
        <v>13</v>
      </c>
      <c r="E48" s="208" t="s">
        <v>207</v>
      </c>
      <c r="F48" s="181">
        <f>(2.45+6.9+6.8+6.9+7.5+2.7+6.35+4+8.9+4.8+6.6+4)*2.7</f>
        <v>183.33000000000004</v>
      </c>
      <c r="G48" s="181" t="e">
        <f>ROUND((E48*$C$11)+E48,2)</f>
        <v>#VALUE!</v>
      </c>
      <c r="H48" s="154" t="e">
        <f>ROUND((G48*F48),2)</f>
        <v>#VALUE!</v>
      </c>
      <c r="J48" s="182"/>
    </row>
    <row r="49" spans="1:10" ht="33.75">
      <c r="A49" s="178" t="s">
        <v>205</v>
      </c>
      <c r="B49" s="89" t="s">
        <v>180</v>
      </c>
      <c r="C49" s="89" t="s">
        <v>204</v>
      </c>
      <c r="D49" s="180" t="s">
        <v>118</v>
      </c>
      <c r="E49" s="200"/>
      <c r="F49" s="181">
        <f>(12.9+12.9+8.9+8.9)</f>
        <v>43.6</v>
      </c>
      <c r="G49" s="181" t="e">
        <f>ROUND((E49*$C$11)+E49,2)</f>
        <v>#VALUE!</v>
      </c>
      <c r="H49" s="154" t="e">
        <f>ROUND((G49*F49),2)</f>
        <v>#VALUE!</v>
      </c>
      <c r="J49" s="182"/>
    </row>
    <row r="50" spans="1:10" ht="12.75">
      <c r="A50" s="178" t="s">
        <v>126</v>
      </c>
      <c r="B50" s="183" t="s">
        <v>161</v>
      </c>
      <c r="C50" s="89" t="s">
        <v>203</v>
      </c>
      <c r="D50" s="186" t="s">
        <v>139</v>
      </c>
      <c r="E50" s="200"/>
      <c r="F50" s="181">
        <v>1</v>
      </c>
      <c r="G50" s="181" t="e">
        <f>ROUND((E50*$C$11)+E50,2)</f>
        <v>#VALUE!</v>
      </c>
      <c r="H50" s="154" t="e">
        <f>ROUND((G50*F50),2)</f>
        <v>#VALUE!</v>
      </c>
      <c r="J50" s="182"/>
    </row>
    <row r="51" spans="1:10" ht="13.5" customHeight="1">
      <c r="A51" s="178" t="s">
        <v>127</v>
      </c>
      <c r="B51" s="183">
        <v>9537</v>
      </c>
      <c r="C51" s="89" t="s">
        <v>128</v>
      </c>
      <c r="D51" s="180" t="s">
        <v>13</v>
      </c>
      <c r="E51" s="200"/>
      <c r="F51" s="181">
        <f>F4</f>
        <v>114.81</v>
      </c>
      <c r="G51" s="181" t="e">
        <f>ROUND((E51*$C$11)+E51,2)</f>
        <v>#VALUE!</v>
      </c>
      <c r="H51" s="154" t="e">
        <f>ROUND((G51*F51),2)</f>
        <v>#VALUE!</v>
      </c>
      <c r="J51" s="182"/>
    </row>
    <row r="52" spans="1:8" ht="12.75">
      <c r="A52" s="257" t="s">
        <v>78</v>
      </c>
      <c r="B52" s="257"/>
      <c r="C52" s="257"/>
      <c r="D52" s="257"/>
      <c r="E52" s="257"/>
      <c r="F52" s="257"/>
      <c r="G52" s="257"/>
      <c r="H52" s="177" t="e">
        <f>ROUND(H54/(1+C11),2)</f>
        <v>#VALUE!</v>
      </c>
    </row>
    <row r="53" spans="1:8" ht="12.75">
      <c r="A53" s="257" t="s">
        <v>81</v>
      </c>
      <c r="B53" s="257"/>
      <c r="C53" s="257"/>
      <c r="D53" s="257"/>
      <c r="E53" s="257"/>
      <c r="F53" s="257"/>
      <c r="G53" s="257"/>
      <c r="H53" s="177" t="e">
        <f>H54-H52</f>
        <v>#VALUE!</v>
      </c>
    </row>
    <row r="54" spans="1:8" ht="15">
      <c r="A54" s="257" t="s">
        <v>79</v>
      </c>
      <c r="B54" s="257"/>
      <c r="C54" s="257"/>
      <c r="D54" s="257"/>
      <c r="E54" s="257"/>
      <c r="F54" s="257"/>
      <c r="G54" s="257"/>
      <c r="H54" s="192" t="e">
        <f>H15+H19+H26+H29+H36+H47+H40</f>
        <v>#VALUE!</v>
      </c>
    </row>
    <row r="57" spans="3:6" ht="12.75">
      <c r="C57" s="146"/>
      <c r="D57" s="194"/>
      <c r="E57" s="146"/>
      <c r="F57" s="195"/>
    </row>
    <row r="58" spans="3:6" ht="12.75">
      <c r="C58" s="146"/>
      <c r="D58" s="196" t="s">
        <v>112</v>
      </c>
      <c r="E58" s="158" t="str">
        <f>'P. BDI'!C40</f>
        <v>.</v>
      </c>
      <c r="F58" s="195"/>
    </row>
    <row r="59" spans="3:6" ht="12.75">
      <c r="C59" s="146"/>
      <c r="D59" s="196" t="s">
        <v>114</v>
      </c>
      <c r="E59" s="158" t="str">
        <f>'P. BDI'!C41</f>
        <v>.</v>
      </c>
      <c r="F59" s="195"/>
    </row>
    <row r="60" spans="3:6" ht="12.75">
      <c r="C60" s="146"/>
      <c r="D60" s="194"/>
      <c r="E60" s="146"/>
      <c r="F60" s="195"/>
    </row>
    <row r="61" spans="2:6" ht="40.5" customHeight="1">
      <c r="B61" s="137"/>
      <c r="C61" s="146"/>
      <c r="D61" s="197"/>
      <c r="E61" s="105"/>
      <c r="F61" s="195"/>
    </row>
    <row r="62" spans="2:6" ht="12.75">
      <c r="B62" s="137"/>
      <c r="C62" s="146"/>
      <c r="D62" s="196" t="s">
        <v>113</v>
      </c>
      <c r="E62" s="158" t="str">
        <f>'P. BDI'!C48</f>
        <v>.</v>
      </c>
      <c r="F62" s="195"/>
    </row>
    <row r="63" spans="2:5" ht="12.75">
      <c r="B63" s="137"/>
      <c r="D63" s="132" t="s">
        <v>61</v>
      </c>
      <c r="E63" s="158" t="str">
        <f>'P. BDI'!C49</f>
        <v>.</v>
      </c>
    </row>
  </sheetData>
  <sheetProtection password="C637" sheet="1" selectLockedCells="1"/>
  <mergeCells count="16">
    <mergeCell ref="A54:G54"/>
    <mergeCell ref="A9:B9"/>
    <mergeCell ref="A10:B10"/>
    <mergeCell ref="A1:H2"/>
    <mergeCell ref="A4:B4"/>
    <mergeCell ref="A5:B5"/>
    <mergeCell ref="A6:B6"/>
    <mergeCell ref="A7:B7"/>
    <mergeCell ref="A8:B8"/>
    <mergeCell ref="A52:G52"/>
    <mergeCell ref="D4:E4"/>
    <mergeCell ref="D5:E5"/>
    <mergeCell ref="F4:G4"/>
    <mergeCell ref="F5:G5"/>
    <mergeCell ref="A11:B11"/>
    <mergeCell ref="A53:G53"/>
  </mergeCells>
  <conditionalFormatting sqref="C42:C46 C16 B18:D18 C30:C32 C37:C39 C48">
    <cfRule type="expression" priority="4626" dxfId="67" stopIfTrue="1">
      <formula>$J16=1</formula>
    </cfRule>
    <cfRule type="expression" priority="4627" dxfId="68" stopIfTrue="1">
      <formula>$K16=2</formula>
    </cfRule>
    <cfRule type="expression" priority="4628" dxfId="69" stopIfTrue="1">
      <formula>$K16=3</formula>
    </cfRule>
  </conditionalFormatting>
  <conditionalFormatting sqref="C34">
    <cfRule type="expression" priority="91" dxfId="67" stopIfTrue="1">
      <formula>$J34=1</formula>
    </cfRule>
    <cfRule type="expression" priority="92" dxfId="68" stopIfTrue="1">
      <formula>$K34=2</formula>
    </cfRule>
    <cfRule type="expression" priority="93" dxfId="69" stopIfTrue="1">
      <formula>$K34=3</formula>
    </cfRule>
  </conditionalFormatting>
  <conditionalFormatting sqref="C33">
    <cfRule type="expression" priority="103" dxfId="67" stopIfTrue="1">
      <formula>$J33=1</formula>
    </cfRule>
    <cfRule type="expression" priority="104" dxfId="68" stopIfTrue="1">
      <formula>$K33=2</formula>
    </cfRule>
    <cfRule type="expression" priority="105" dxfId="69" stopIfTrue="1">
      <formula>$K33=3</formula>
    </cfRule>
  </conditionalFormatting>
  <conditionalFormatting sqref="C35">
    <cfRule type="expression" priority="85" dxfId="67" stopIfTrue="1">
      <formula>$J35=1</formula>
    </cfRule>
    <cfRule type="expression" priority="86" dxfId="68" stopIfTrue="1">
      <formula>$K35=2</formula>
    </cfRule>
    <cfRule type="expression" priority="87" dxfId="69" stopIfTrue="1">
      <formula>$K35=3</formula>
    </cfRule>
  </conditionalFormatting>
  <conditionalFormatting sqref="C27">
    <cfRule type="expression" priority="67" dxfId="67" stopIfTrue="1">
      <formula>$J27=1</formula>
    </cfRule>
    <cfRule type="expression" priority="68" dxfId="68" stopIfTrue="1">
      <formula>$K27=2</formula>
    </cfRule>
    <cfRule type="expression" priority="69" dxfId="69" stopIfTrue="1">
      <formula>$K27=3</formula>
    </cfRule>
  </conditionalFormatting>
  <conditionalFormatting sqref="C41">
    <cfRule type="expression" priority="61" dxfId="67" stopIfTrue="1">
      <formula>$J41=1</formula>
    </cfRule>
    <cfRule type="expression" priority="62" dxfId="68" stopIfTrue="1">
      <formula>$K41=2</formula>
    </cfRule>
    <cfRule type="expression" priority="63" dxfId="69" stopIfTrue="1">
      <formula>$K41=3</formula>
    </cfRule>
  </conditionalFormatting>
  <conditionalFormatting sqref="C50">
    <cfRule type="expression" priority="43" dxfId="67" stopIfTrue="1">
      <formula>$J51=1</formula>
    </cfRule>
    <cfRule type="expression" priority="44" dxfId="68" stopIfTrue="1">
      <formula>$K51=2</formula>
    </cfRule>
    <cfRule type="expression" priority="45" dxfId="69" stopIfTrue="1">
      <formula>$K51=3</formula>
    </cfRule>
  </conditionalFormatting>
  <conditionalFormatting sqref="C51">
    <cfRule type="expression" priority="4632" dxfId="67" stopIfTrue="1">
      <formula>Orçamento!#REF!=1</formula>
    </cfRule>
    <cfRule type="expression" priority="4633" dxfId="68" stopIfTrue="1">
      <formula>Orçamento!#REF!=2</formula>
    </cfRule>
    <cfRule type="expression" priority="4634" dxfId="69" stopIfTrue="1">
      <formula>Orçamento!#REF!=3</formula>
    </cfRule>
  </conditionalFormatting>
  <conditionalFormatting sqref="C17">
    <cfRule type="expression" priority="25" dxfId="67" stopIfTrue="1">
      <formula>$J17=1</formula>
    </cfRule>
    <cfRule type="expression" priority="26" dxfId="68" stopIfTrue="1">
      <formula>$K17=2</formula>
    </cfRule>
    <cfRule type="expression" priority="27" dxfId="69" stopIfTrue="1">
      <formula>$K17=3</formula>
    </cfRule>
  </conditionalFormatting>
  <conditionalFormatting sqref="B49:C49">
    <cfRule type="expression" priority="7" dxfId="67" stopIfTrue="1">
      <formula>$J49=1</formula>
    </cfRule>
    <cfRule type="expression" priority="8" dxfId="68" stopIfTrue="1">
      <formula>$K49=2</formula>
    </cfRule>
    <cfRule type="expression" priority="9" dxfId="69" stopIfTrue="1">
      <formula>$K49=3</formula>
    </cfRule>
  </conditionalFormatting>
  <conditionalFormatting sqref="C20:C25">
    <cfRule type="expression" priority="4" dxfId="67" stopIfTrue="1">
      <formula>$J20=1</formula>
    </cfRule>
    <cfRule type="expression" priority="5" dxfId="68" stopIfTrue="1">
      <formula>$K20=2</formula>
    </cfRule>
    <cfRule type="expression" priority="6" dxfId="69" stopIfTrue="1">
      <formula>$K20=3</formula>
    </cfRule>
  </conditionalFormatting>
  <conditionalFormatting sqref="C28">
    <cfRule type="expression" priority="1" dxfId="67" stopIfTrue="1">
      <formula>$J28=1</formula>
    </cfRule>
    <cfRule type="expression" priority="2" dxfId="68" stopIfTrue="1">
      <formula>$K28=2</formula>
    </cfRule>
    <cfRule type="expression" priority="3" dxfId="69" stopIfTrue="1">
      <formula>$K28=3</formula>
    </cfRule>
  </conditionalFormatting>
  <printOptions horizontalCentered="1"/>
  <pageMargins left="0.7" right="0.7" top="0.75" bottom="0.75" header="0.3" footer="0.3"/>
  <pageSetup horizontalDpi="600" verticalDpi="600" orientation="portrait" paperSize="9" scale="56" r:id="rId1"/>
  <ignoredErrors>
    <ignoredError sqref="B27:B28 D27 F21 F23:F25 B49:B50 B21:B25 B17" numberStoredAsText="1"/>
    <ignoredError sqref="F4:F5 C4:C11 A4:B11" unlockedFormula="1"/>
    <ignoredError sqref="H19 H26 H29 H36 H40" formula="1"/>
    <ignoredError sqref="F22" numberStoredAsText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21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14</v>
      </c>
      <c r="B22" s="11" t="s">
        <v>0</v>
      </c>
      <c r="C22" s="11" t="s">
        <v>1</v>
      </c>
      <c r="D22" s="11"/>
      <c r="E22" s="1" t="s">
        <v>15</v>
      </c>
      <c r="F22" s="31"/>
      <c r="G22" s="1" t="s">
        <v>16</v>
      </c>
      <c r="H22" s="31"/>
      <c r="I22" s="1" t="s">
        <v>17</v>
      </c>
      <c r="J22" s="31"/>
      <c r="K22" s="1" t="s">
        <v>18</v>
      </c>
      <c r="L22" s="31"/>
      <c r="M22" s="1" t="s">
        <v>19</v>
      </c>
      <c r="N22" s="31"/>
      <c r="O22" s="1" t="s">
        <v>20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7.140625" style="137" customWidth="1"/>
    <col min="2" max="2" width="9.421875" style="137" customWidth="1"/>
    <col min="3" max="3" width="54.140625" style="137" customWidth="1"/>
    <col min="4" max="4" width="6.28125" style="137" customWidth="1"/>
    <col min="5" max="5" width="10.28125" style="137" customWidth="1"/>
    <col min="6" max="6" width="10.7109375" style="137" bestFit="1" customWidth="1"/>
    <col min="7" max="9" width="11.7109375" style="137" customWidth="1"/>
    <col min="10" max="10" width="10.7109375" style="137" customWidth="1"/>
    <col min="11" max="16384" width="9.140625" style="137" customWidth="1"/>
  </cols>
  <sheetData>
    <row r="1" ht="37.5" customHeight="1">
      <c r="A1" s="102" t="s">
        <v>66</v>
      </c>
    </row>
    <row r="2" spans="1:10" ht="12.75" customHeight="1">
      <c r="A2" s="251" t="s">
        <v>111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5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</row>
    <row r="4" spans="1:8" ht="12.75" customHeight="1">
      <c r="A4" s="139"/>
      <c r="B4" s="139"/>
      <c r="C4" s="139"/>
      <c r="D4" s="139"/>
      <c r="E4" s="139"/>
      <c r="F4" s="139"/>
      <c r="G4" s="139"/>
      <c r="H4" s="139"/>
    </row>
    <row r="5" spans="1:7" ht="15.75" customHeight="1">
      <c r="A5" s="250" t="str">
        <f>'P. BDI'!B3</f>
        <v>Edital :</v>
      </c>
      <c r="B5" s="250"/>
      <c r="C5" s="141" t="str">
        <f>'P. BDI'!C3:F3</f>
        <v>TP-004/2019</v>
      </c>
      <c r="D5" s="252" t="s">
        <v>137</v>
      </c>
      <c r="E5" s="252"/>
      <c r="F5" s="264">
        <f>Orçamento!F4</f>
        <v>114.81</v>
      </c>
      <c r="G5" s="265"/>
    </row>
    <row r="6" spans="1:7" ht="12.75">
      <c r="A6" s="250" t="str">
        <f>'P. BDI'!B4</f>
        <v>Tomador: </v>
      </c>
      <c r="B6" s="250"/>
      <c r="C6" s="141" t="str">
        <f>'P. BDI'!C4:F4</f>
        <v>Prefeitura Municipal de Dois Vizinhos - PR</v>
      </c>
      <c r="D6" s="250" t="s">
        <v>98</v>
      </c>
      <c r="E6" s="250"/>
      <c r="F6" s="255" t="e">
        <f>Orçamento!H54</f>
        <v>#VALUE!</v>
      </c>
      <c r="G6" s="256"/>
    </row>
    <row r="7" spans="1:8" ht="12.75">
      <c r="A7" s="250" t="str">
        <f>'P. BDI'!B5</f>
        <v>Empreendimento: </v>
      </c>
      <c r="B7" s="250"/>
      <c r="C7" s="141" t="str">
        <f>'P. BDI'!C5:F5</f>
        <v>ASSOCIAÇÃO APICULTORES - REFORMA </v>
      </c>
      <c r="D7" s="250" t="s">
        <v>80</v>
      </c>
      <c r="E7" s="250"/>
      <c r="F7" s="255" t="e">
        <f>F6/F5</f>
        <v>#VALUE!</v>
      </c>
      <c r="G7" s="256"/>
      <c r="H7" s="142"/>
    </row>
    <row r="8" spans="1:8" ht="12.75">
      <c r="A8" s="250" t="str">
        <f>'P. BDI'!B6</f>
        <v>Local da Obra:</v>
      </c>
      <c r="B8" s="250"/>
      <c r="C8" s="141" t="str">
        <f>'P. BDI'!C6:F6</f>
        <v>PARQUE DE EXPOSIÇÕES - STAND EXTERNO</v>
      </c>
      <c r="D8" s="140"/>
      <c r="E8" s="142"/>
      <c r="F8" s="142"/>
      <c r="G8" s="142"/>
      <c r="H8" s="142"/>
    </row>
    <row r="9" spans="1:8" ht="12.75">
      <c r="A9" s="250" t="str">
        <f>'P. BDI'!B7</f>
        <v>Empresa Prop.:</v>
      </c>
      <c r="B9" s="250"/>
      <c r="C9" s="141" t="str">
        <f>'P. BDI'!C7:F7</f>
        <v>xxxxxxxxxxxxxx</v>
      </c>
      <c r="D9" s="140"/>
      <c r="E9" s="142"/>
      <c r="F9" s="142"/>
      <c r="G9" s="142"/>
      <c r="H9" s="142"/>
    </row>
    <row r="10" spans="1:8" ht="12.75">
      <c r="A10" s="250" t="str">
        <f>'P. BDI'!B8</f>
        <v>CNPJ:</v>
      </c>
      <c r="B10" s="250"/>
      <c r="C10" s="141" t="str">
        <f>'P. BDI'!C8:F8</f>
        <v>xxxxxxxxxxxxxx</v>
      </c>
      <c r="D10" s="140"/>
      <c r="E10" s="142"/>
      <c r="F10" s="142"/>
      <c r="G10" s="142"/>
      <c r="H10" s="142"/>
    </row>
    <row r="11" spans="1:8" ht="12.75">
      <c r="A11" s="250" t="str">
        <f>'P. BDI'!B9</f>
        <v>Data Base:</v>
      </c>
      <c r="B11" s="250"/>
      <c r="C11" s="145" t="str">
        <f>'P. BDI'!C9:F9</f>
        <v>SINAPI 08/2018 DESONERADO</v>
      </c>
      <c r="D11" s="140"/>
      <c r="E11" s="140"/>
      <c r="F11" s="144"/>
      <c r="G11" s="114"/>
      <c r="H11" s="114"/>
    </row>
    <row r="12" spans="1:8" ht="12.75">
      <c r="A12" s="250" t="s">
        <v>103</v>
      </c>
      <c r="B12" s="250"/>
      <c r="C12" s="87" t="e">
        <f>'P. BDI'!F31</f>
        <v>#VALUE!</v>
      </c>
      <c r="D12" s="140"/>
      <c r="E12" s="140"/>
      <c r="F12" s="144"/>
      <c r="G12" s="114"/>
      <c r="H12" s="114"/>
    </row>
    <row r="13" spans="1:8" ht="12.75">
      <c r="A13" s="146"/>
      <c r="B13" s="147"/>
      <c r="C13" s="148"/>
      <c r="D13" s="142"/>
      <c r="E13" s="142"/>
      <c r="F13" s="142"/>
      <c r="G13" s="142"/>
      <c r="H13" s="142"/>
    </row>
    <row r="15" spans="2:10" ht="12.75">
      <c r="B15" s="149" t="s">
        <v>72</v>
      </c>
      <c r="C15" s="243" t="s">
        <v>97</v>
      </c>
      <c r="D15" s="243"/>
      <c r="E15" s="243" t="s">
        <v>104</v>
      </c>
      <c r="F15" s="243"/>
      <c r="G15" s="149" t="s">
        <v>105</v>
      </c>
      <c r="H15" s="149" t="s">
        <v>106</v>
      </c>
      <c r="I15" s="149" t="s">
        <v>107</v>
      </c>
      <c r="J15" s="149" t="s">
        <v>108</v>
      </c>
    </row>
    <row r="16" spans="2:10" ht="12.75">
      <c r="B16" s="201">
        <f>QCI!B26</f>
        <v>1</v>
      </c>
      <c r="C16" s="258" t="str">
        <f>QCI!C26</f>
        <v>SERVIÇOS PRELIMINARES</v>
      </c>
      <c r="D16" s="258"/>
      <c r="E16" s="259" t="e">
        <f>QCI!F26</f>
        <v>#VALUE!</v>
      </c>
      <c r="F16" s="259"/>
      <c r="G16" s="202">
        <v>1</v>
      </c>
      <c r="H16" s="202"/>
      <c r="I16" s="202"/>
      <c r="J16" s="202">
        <f aca="true" t="shared" si="0" ref="J16:J24">SUM(G16:I16)</f>
        <v>1</v>
      </c>
    </row>
    <row r="17" spans="2:10" ht="12.75">
      <c r="B17" s="201">
        <f>QCI!B27</f>
        <v>2</v>
      </c>
      <c r="C17" s="258" t="str">
        <f>QCI!C27</f>
        <v>PAREDES E COBERTURA</v>
      </c>
      <c r="D17" s="258"/>
      <c r="E17" s="259" t="e">
        <f>QCI!F27</f>
        <v>#VALUE!</v>
      </c>
      <c r="F17" s="259"/>
      <c r="G17" s="202">
        <v>0.2</v>
      </c>
      <c r="H17" s="202">
        <v>0.8</v>
      </c>
      <c r="I17" s="202"/>
      <c r="J17" s="202">
        <f t="shared" si="0"/>
        <v>1</v>
      </c>
    </row>
    <row r="18" spans="2:10" ht="12.75">
      <c r="B18" s="201">
        <f>QCI!B28</f>
        <v>3</v>
      </c>
      <c r="C18" s="258" t="str">
        <f>QCI!C28</f>
        <v>PISO E REVESTIMENTOS</v>
      </c>
      <c r="D18" s="258"/>
      <c r="E18" s="259" t="e">
        <f>QCI!F28</f>
        <v>#VALUE!</v>
      </c>
      <c r="F18" s="259"/>
      <c r="G18" s="202">
        <v>0.5</v>
      </c>
      <c r="H18" s="202">
        <v>0.5</v>
      </c>
      <c r="I18" s="202"/>
      <c r="J18" s="202">
        <f t="shared" si="0"/>
        <v>1</v>
      </c>
    </row>
    <row r="19" spans="2:10" ht="12.75">
      <c r="B19" s="201">
        <f>QCI!B29</f>
        <v>4</v>
      </c>
      <c r="C19" s="258" t="str">
        <f>QCI!C29</f>
        <v>ESQUADRIAS / ACESSORIOS</v>
      </c>
      <c r="D19" s="258"/>
      <c r="E19" s="259" t="e">
        <f>QCI!F29</f>
        <v>#VALUE!</v>
      </c>
      <c r="F19" s="259"/>
      <c r="G19" s="202"/>
      <c r="H19" s="202"/>
      <c r="I19" s="202">
        <v>1</v>
      </c>
      <c r="J19" s="202">
        <f t="shared" si="0"/>
        <v>1</v>
      </c>
    </row>
    <row r="20" spans="2:10" ht="12.75">
      <c r="B20" s="201">
        <f>QCI!B30</f>
        <v>5</v>
      </c>
      <c r="C20" s="258" t="str">
        <f>QCI!C30</f>
        <v>INSTALAÇÕES HIDRÁULICAS</v>
      </c>
      <c r="D20" s="258"/>
      <c r="E20" s="259" t="e">
        <f>QCI!F30</f>
        <v>#VALUE!</v>
      </c>
      <c r="F20" s="259"/>
      <c r="G20" s="202">
        <v>0.1</v>
      </c>
      <c r="H20" s="202">
        <v>0.2</v>
      </c>
      <c r="I20" s="202">
        <v>0.7</v>
      </c>
      <c r="J20" s="202">
        <f t="shared" si="0"/>
        <v>1</v>
      </c>
    </row>
    <row r="21" spans="2:10" ht="12.75">
      <c r="B21" s="201">
        <f>QCI!B31</f>
        <v>6</v>
      </c>
      <c r="C21" s="258" t="str">
        <f>QCI!C31</f>
        <v>INSTALAÇÕES ELÉTRICAS</v>
      </c>
      <c r="D21" s="258"/>
      <c r="E21" s="259" t="e">
        <f>QCI!F31</f>
        <v>#VALUE!</v>
      </c>
      <c r="F21" s="259"/>
      <c r="G21" s="202">
        <v>0.2</v>
      </c>
      <c r="H21" s="202">
        <v>0.2</v>
      </c>
      <c r="I21" s="202">
        <v>0.6</v>
      </c>
      <c r="J21" s="202">
        <f t="shared" si="0"/>
        <v>1</v>
      </c>
    </row>
    <row r="22" spans="2:10" ht="12.75">
      <c r="B22" s="201">
        <f>QCI!B32</f>
        <v>7</v>
      </c>
      <c r="C22" s="258" t="str">
        <f>QCI!C32</f>
        <v>PINTURA/ACABAMENTOS</v>
      </c>
      <c r="D22" s="258"/>
      <c r="E22" s="259" t="e">
        <f>QCI!F32</f>
        <v>#VALUE!</v>
      </c>
      <c r="F22" s="259"/>
      <c r="G22" s="202">
        <v>0.2</v>
      </c>
      <c r="H22" s="202">
        <v>0.2</v>
      </c>
      <c r="I22" s="202">
        <v>0.6</v>
      </c>
      <c r="J22" s="202">
        <f t="shared" si="0"/>
        <v>1</v>
      </c>
    </row>
    <row r="23" spans="2:11" ht="12.75">
      <c r="B23" s="260" t="s">
        <v>110</v>
      </c>
      <c r="C23" s="260"/>
      <c r="D23" s="260"/>
      <c r="E23" s="262" t="e">
        <f>(E16+E17+E18+E19+E20+E21+E22)/E24</f>
        <v>#VALUE!</v>
      </c>
      <c r="F23" s="262"/>
      <c r="G23" s="202" t="e">
        <f>G24/E24</f>
        <v>#VALUE!</v>
      </c>
      <c r="H23" s="202" t="e">
        <f>H24/E24</f>
        <v>#VALUE!</v>
      </c>
      <c r="I23" s="202" t="e">
        <f>I24/E24</f>
        <v>#VALUE!</v>
      </c>
      <c r="J23" s="202" t="e">
        <f t="shared" si="0"/>
        <v>#VALUE!</v>
      </c>
      <c r="K23" s="203"/>
    </row>
    <row r="24" spans="2:10" ht="12.75">
      <c r="B24" s="260" t="s">
        <v>25</v>
      </c>
      <c r="C24" s="260"/>
      <c r="D24" s="260"/>
      <c r="E24" s="263" t="e">
        <f>SUM(E16:F22)</f>
        <v>#VALUE!</v>
      </c>
      <c r="F24" s="263"/>
      <c r="G24" s="204" t="e">
        <f>E16*G16+E17*G17+E18*G18+E20*G20+E21*G21+E22*G22</f>
        <v>#VALUE!</v>
      </c>
      <c r="H24" s="204" t="e">
        <f>E17*H17+E18*H18+E20*H20+E21*H21+E22*H22</f>
        <v>#VALUE!</v>
      </c>
      <c r="I24" s="204" t="e">
        <f>E19*I19+E20*I20+E21*I21+E22*I22</f>
        <v>#VALUE!</v>
      </c>
      <c r="J24" s="205" t="e">
        <f t="shared" si="0"/>
        <v>#VALUE!</v>
      </c>
    </row>
    <row r="25" spans="2:10" ht="12.75">
      <c r="B25" s="260" t="s">
        <v>109</v>
      </c>
      <c r="C25" s="260"/>
      <c r="D25" s="260"/>
      <c r="E25" s="261"/>
      <c r="F25" s="261"/>
      <c r="G25" s="204" t="e">
        <f>G24</f>
        <v>#VALUE!</v>
      </c>
      <c r="H25" s="204" t="e">
        <f>G25+H24</f>
        <v>#VALUE!</v>
      </c>
      <c r="I25" s="205" t="e">
        <f>H25+I24</f>
        <v>#VALUE!</v>
      </c>
      <c r="J25" s="206"/>
    </row>
    <row r="31" spans="6:8" ht="12.75">
      <c r="F31" s="130" t="s">
        <v>112</v>
      </c>
      <c r="G31" s="136" t="str">
        <f>'P. BDI'!C40</f>
        <v>.</v>
      </c>
      <c r="H31" s="159"/>
    </row>
    <row r="32" spans="6:7" ht="12.75">
      <c r="F32" s="132" t="s">
        <v>114</v>
      </c>
      <c r="G32" s="158" t="str">
        <f>'P. BDI'!C41</f>
        <v>.</v>
      </c>
    </row>
    <row r="33" spans="6:7" ht="12.75">
      <c r="F33" s="83"/>
      <c r="G33" s="105"/>
    </row>
    <row r="34" spans="6:7" ht="12.75">
      <c r="F34" s="83"/>
      <c r="G34" s="105"/>
    </row>
    <row r="35" spans="6:7" ht="12.75">
      <c r="F35" s="83"/>
      <c r="G35" s="105"/>
    </row>
    <row r="36" spans="6:7" ht="12.75">
      <c r="F36" s="105"/>
      <c r="G36" s="105"/>
    </row>
    <row r="38" spans="6:8" ht="12.75">
      <c r="F38" s="130" t="s">
        <v>113</v>
      </c>
      <c r="G38" s="136" t="str">
        <f>'P. BDI'!C48</f>
        <v>.</v>
      </c>
      <c r="H38" s="159"/>
    </row>
    <row r="39" spans="6:7" ht="12.75">
      <c r="F39" s="132" t="s">
        <v>61</v>
      </c>
      <c r="G39" s="158" t="str">
        <f>'P. BDI'!C49</f>
        <v>.</v>
      </c>
    </row>
  </sheetData>
  <sheetProtection password="C637" sheet="1" selectLockedCells="1"/>
  <mergeCells count="37">
    <mergeCell ref="E16:F16"/>
    <mergeCell ref="A10:B10"/>
    <mergeCell ref="A5:B5"/>
    <mergeCell ref="D5:E5"/>
    <mergeCell ref="F5:G5"/>
    <mergeCell ref="A6:B6"/>
    <mergeCell ref="D6:E6"/>
    <mergeCell ref="F6:G6"/>
    <mergeCell ref="E15:F15"/>
    <mergeCell ref="C15:D15"/>
    <mergeCell ref="A2:J3"/>
    <mergeCell ref="A11:B11"/>
    <mergeCell ref="A12:B12"/>
    <mergeCell ref="A7:B7"/>
    <mergeCell ref="D7:E7"/>
    <mergeCell ref="F7:G7"/>
    <mergeCell ref="A8:B8"/>
    <mergeCell ref="A9:B9"/>
    <mergeCell ref="C18:D18"/>
    <mergeCell ref="B25:D25"/>
    <mergeCell ref="E25:F25"/>
    <mergeCell ref="E23:F23"/>
    <mergeCell ref="E24:F24"/>
    <mergeCell ref="B24:D24"/>
    <mergeCell ref="B23:D23"/>
    <mergeCell ref="C19:D19"/>
    <mergeCell ref="C20:D20"/>
    <mergeCell ref="C16:D16"/>
    <mergeCell ref="E17:F17"/>
    <mergeCell ref="C21:D21"/>
    <mergeCell ref="C22:D22"/>
    <mergeCell ref="E18:F18"/>
    <mergeCell ref="E19:F19"/>
    <mergeCell ref="E20:F20"/>
    <mergeCell ref="E21:F21"/>
    <mergeCell ref="E22:F22"/>
    <mergeCell ref="C17:D17"/>
  </mergeCells>
  <conditionalFormatting sqref="C16:C22">
    <cfRule type="expression" priority="4626" dxfId="67" stopIfTrue="1">
      <formula>CRON!#REF!=1</formula>
    </cfRule>
    <cfRule type="expression" priority="4627" dxfId="68" stopIfTrue="1">
      <formula>CRON!#REF!=2</formula>
    </cfRule>
    <cfRule type="expression" priority="4628" dxfId="69" stopIfTrue="1">
      <formula>CRON!#REF!=3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RAUL ZANELLA</cp:lastModifiedBy>
  <cp:lastPrinted>2019-02-06T12:32:26Z</cp:lastPrinted>
  <dcterms:created xsi:type="dcterms:W3CDTF">2006-10-10T19:21:35Z</dcterms:created>
  <dcterms:modified xsi:type="dcterms:W3CDTF">2019-02-13T11:03:50Z</dcterms:modified>
  <cp:category/>
  <cp:version/>
  <cp:contentType/>
  <cp:contentStatus/>
</cp:coreProperties>
</file>