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tabRatio="825" activeTab="0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'CRON'!$A$2:$P$57</definedName>
    <definedName name="_xlnm.Print_Area" localSheetId="2">'ORÇAMENTO'!$A$2:$H$68</definedName>
    <definedName name="_xlnm.Print_Area" localSheetId="0">'P. BDI'!$A$2:$F$47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<sst xmlns="http://schemas.openxmlformats.org/spreadsheetml/2006/main" count="206" uniqueCount="153">
  <si>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</si>
  <si>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</si>
  <si>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</si>
  <si>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</si>
  <si>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</si>
  <si>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</si>
  <si>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</si>
  <si>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</si>
  <si>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</si>
  <si>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</si>
  <si>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</si>
  <si>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</si>
  <si>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</si>
  <si>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</si>
  <si>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</si>
  <si>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</si>
  <si>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</si>
  <si>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</si>
  <si>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</si>
  <si>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</si>
  <si>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</si>
  <si>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</si>
  <si>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</si>
  <si>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</si>
  <si>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</si>
  <si>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</si>
  <si>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</si>
  <si>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</si>
  <si>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</si>
  <si>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</si>
  <si>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</si>
  <si>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</si>
  <si>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</si>
  <si>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</si>
  <si>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</si>
  <si>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</si>
  <si>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</si>
  <si>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</si>
  <si>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</si>
  <si>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</si>
  <si>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</si>
  <si>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</si>
  <si>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</si>
  <si>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</si>
  <si>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</si>
  <si>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</si>
  <si>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Empresa Prop.:</t>
  </si>
  <si>
    <t>Data Base:</t>
  </si>
  <si>
    <t>.1</t>
  </si>
  <si>
    <t>UM</t>
  </si>
  <si>
    <t>M3</t>
  </si>
  <si>
    <t>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</si>
  <si>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</si>
  <si>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</si>
  <si>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</si>
  <si>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</si>
  <si>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</si>
  <si>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</si>
  <si>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</si>
  <si>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</si>
  <si>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</si>
  <si>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</si>
  <si>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</si>
  <si>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</si>
  <si>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</si>
  <si>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</si>
  <si>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</si>
  <si>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</si>
  <si>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</si>
  <si>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</si>
  <si>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</si>
  <si>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</si>
  <si>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</si>
  <si>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</si>
  <si>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</si>
  <si>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</si>
  <si>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</si>
  <si>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</si>
  <si>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</si>
  <si>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</si>
  <si>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</si>
  <si>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</si>
  <si>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</si>
  <si>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</si>
  <si>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</si>
  <si>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</si>
  <si>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</si>
  <si>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</si>
  <si>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</si>
  <si>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</si>
  <si>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</si>
  <si>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</si>
  <si>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</si>
  <si>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</si>
  <si>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</si>
  <si>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</si>
  <si>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</si>
  <si>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</si>
  <si>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</si>
  <si>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</si>
  <si>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</si>
  <si>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</si>
  <si>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</si>
  <si>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SERVIÇOS PRELIMINARES</t>
  </si>
  <si>
    <t>Area de projeção:</t>
  </si>
  <si>
    <t>74209/1</t>
  </si>
  <si>
    <t>PLACA DE OBRA EM CHAPA DE ACO GALVANIZADO 1,25X2,00 M</t>
  </si>
  <si>
    <t>.2</t>
  </si>
  <si>
    <t>.3</t>
  </si>
  <si>
    <t>1.1</t>
  </si>
  <si>
    <t>KG</t>
  </si>
  <si>
    <t>ESTACA BROCA DE CONCRETO, DIÃMETRO DE 25 CM, PROFUNDIDADE DE ATÉ 3 M, ESCAVAÇÃO MANUAL COM TRADO CONCHA, NÃO ARMADA. AF_03/2018</t>
  </si>
  <si>
    <t>REF. SINAPI DEZ 2018</t>
  </si>
  <si>
    <t>CONCRETO FCK = 25MPA, TRAÇO 1:2,3:2,7 (CIMENTO/ AREIA MÉDIA/ BRITA 1)  - PREPARO MECÂNICO COM BETONEIRA 600 L. AF_07/2016</t>
  </si>
  <si>
    <t>ALVENARIA DE VEDAÇÃO DE BLOCOS CERÂMICOS FURADOS NA HORIZONTAL DE 11,5X19X19CM (ESPESSURA 11,5M) DE PAREDES COM ÁREA LÍQUIDA MAIOR OU IGUAL A 6M² SEM VÃOS E ARGAMASSA DE ASSENTAMENTO COM PREPARO EM BETONEIRA. AF_06/2014</t>
  </si>
  <si>
    <t>CHAPISCO APLICADO EM ALVENARIA (SEM PRESENÇA DE VÃOS) E ESTRUTURAS DE CONCRETO DE FACHADA, COM COLHER DE PEDREIRO.  ARGAMASSA TRAÇO 1:3 COM PREPARO EM BETONEIRA 400L. AF_06/2014</t>
  </si>
  <si>
    <t>VIGAS: BALDRAME 30X12 E SUPERIOR 20X12</t>
  </si>
  <si>
    <t>PILARES 54 UNIDADE 30X12</t>
  </si>
  <si>
    <t>SAPATAS 54 UNIDADES 50X50 H=25</t>
  </si>
  <si>
    <t>BASE: ESTACA DIÂMETRO 25CM PROUNDIDADE DE 1,50M</t>
  </si>
  <si>
    <t>2.1</t>
  </si>
  <si>
    <t>2.2</t>
  </si>
  <si>
    <t>2.8</t>
  </si>
  <si>
    <t>2.6</t>
  </si>
  <si>
    <t>2.4</t>
  </si>
  <si>
    <t>2.5</t>
  </si>
  <si>
    <t>2.7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</si>
  <si>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</si>
  <si>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</si>
  <si>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</si>
  <si>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</si>
  <si>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</si>
  <si>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</si>
  <si>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</si>
  <si>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</si>
  <si>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</si>
  <si>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ALVENARIA</t>
  </si>
  <si>
    <t>3.1</t>
  </si>
  <si>
    <t>3.2</t>
  </si>
  <si>
    <t>CONSTRUÇÃO DE MURO DE ALVENARIA ENTORNO DO CMEI NOSSA SENHORA DE LOURDES</t>
  </si>
  <si>
    <t>ESCAVAÇÃO MANUAL . AF_09/2017</t>
  </si>
  <si>
    <t>ARMAÇÃO DE ESTRUTURAS DE CONCRETO ARMADO, UTILIZANDO AÇO CA-50 DE 6,3 MM - MONTAGEM. AF_12/2015</t>
  </si>
  <si>
    <t>ESCAVAÇÃO MANUAL. AF_09/2017</t>
  </si>
  <si>
    <t>ARMAÇÃO DE ESTRUTURAS DE CONCRETO ARMADO, UTILIZANDO AÇO CA-60 DE 5,0 MM - MONTAGEM. AF_12/2015</t>
  </si>
  <si>
    <t>ARMAÇÃO DE ESTRUTURAS DE CONCRETO ARMADO, UTILIZANDO AÇO CA-50 DE 8,0 MM - MONTAGEM. AF_12/2015</t>
  </si>
  <si>
    <t>ARMAÇÃO DE ESTRUTURAS DE CONCRETO ARMADO, UTILIZANDO AÇO CA-50 DE 10,0 MM - MONTAGEM. AF_12/2015</t>
  </si>
  <si>
    <t>FABRICAÇÃO, MONTAGEM E DESMONTAGEM DE FÔRMA, EM MADEIRA SERRADA, E=25 MM, 4 UTILIZAÇÕES. AF_06/2017</t>
  </si>
  <si>
    <t>MONTAGEM E DESMONTAGEM DE FÔRMA DE PILARES RETANGULARES E ESTRUTURAS SIMILARES COM ÁREA MÉDIA DAS SEÇÕES MENOR OU IGUAL A 0,25 M², PÉ-DIREITO SIMPLES, EM CHAPA DE MADEIRA COMPENSADA PLASTIFICADA, 18 UTILIZAÇÕES. AF_12/2015</t>
  </si>
  <si>
    <t>ESTRUTURA</t>
  </si>
  <si>
    <t>RUA ALAGOAS - BAIRRO NOSSA S. DE LOURDES</t>
  </si>
  <si>
    <t xml:space="preserve">PLANILHA DE ORÇAMENTO </t>
  </si>
  <si>
    <t>2.3</t>
  </si>
  <si>
    <t>2.13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</si>
</sst>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225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wrapText="1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29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" fontId="2" fillId="33" borderId="30" xfId="0" applyNumberFormat="1" applyFont="1" applyFill="1" applyBorder="1" applyAlignment="1" applyProtection="1">
      <alignment horizontal="left" vertical="center" indent="1"/>
      <protection locked="0"/>
    </xf>
    <xf numFmtId="1" fontId="2" fillId="33" borderId="31" xfId="0" applyNumberFormat="1" applyFont="1" applyFill="1" applyBorder="1" applyAlignment="1" applyProtection="1">
      <alignment horizontal="left" vertical="center" indent="1"/>
      <protection locked="0"/>
    </xf>
    <xf numFmtId="1" fontId="2" fillId="33" borderId="32" xfId="0" applyNumberFormat="1" applyFont="1" applyFill="1" applyBorder="1" applyAlignment="1" applyProtection="1">
      <alignment horizontal="left" vertical="center" indent="1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0" xfId="0" applyNumberFormat="1" applyFont="1" applyFill="1" applyBorder="1" applyAlignment="1" applyProtection="1">
      <alignment horizontal="left" vertical="center" indent="1"/>
      <protection locked="0"/>
    </xf>
    <xf numFmtId="0" fontId="2" fillId="33" borderId="31" xfId="0" applyNumberFormat="1" applyFont="1" applyFill="1" applyBorder="1" applyAlignment="1" applyProtection="1">
      <alignment horizontal="left" vertical="center" indent="1"/>
      <protection locked="0"/>
    </xf>
    <xf numFmtId="0" fontId="2" fillId="33" borderId="32" xfId="0" applyNumberFormat="1" applyFont="1" applyFill="1" applyBorder="1" applyAlignment="1" applyProtection="1">
      <alignment horizontal="left" vertical="center" indent="1"/>
      <protection locked="0"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4" fillId="0" borderId="29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0" xfId="0" applyNumberFormat="1" applyFont="1" applyFill="1" applyBorder="1" applyAlignment="1" applyProtection="1">
      <alignment horizontal="left" vertical="center" indent="1"/>
      <protection/>
    </xf>
    <xf numFmtId="1" fontId="2" fillId="33" borderId="31" xfId="0" applyNumberFormat="1" applyFont="1" applyFill="1" applyBorder="1" applyAlignment="1" applyProtection="1">
      <alignment horizontal="left" vertical="center" indent="1"/>
      <protection/>
    </xf>
    <xf numFmtId="1" fontId="2" fillId="33" borderId="32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0" xfId="0" applyNumberFormat="1" applyFont="1" applyFill="1" applyBorder="1" applyAlignment="1" applyProtection="1">
      <alignment horizontal="left" vertical="center" wrapText="1" indent="1"/>
      <protection/>
    </xf>
    <xf numFmtId="1" fontId="2" fillId="33" borderId="31" xfId="0" applyNumberFormat="1" applyFont="1" applyFill="1" applyBorder="1" applyAlignment="1" applyProtection="1">
      <alignment horizontal="left" vertical="center" wrapText="1" indent="1"/>
      <protection/>
    </xf>
    <xf numFmtId="1" fontId="2" fillId="33" borderId="32" xfId="0" applyNumberFormat="1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70" fontId="2" fillId="33" borderId="23" xfId="47" applyFont="1" applyFill="1" applyBorder="1" applyAlignment="1" applyProtection="1">
      <alignment horizontal="right" vertical="center"/>
      <protection/>
    </xf>
    <xf numFmtId="170" fontId="2" fillId="33" borderId="22" xfId="47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10" fontId="4" fillId="0" borderId="29" xfId="53" applyNumberFormat="1" applyFont="1" applyFill="1" applyBorder="1" applyAlignment="1" applyProtection="1">
      <alignment horizontal="center"/>
      <protection/>
    </xf>
    <xf numFmtId="173" fontId="4" fillId="0" borderId="29" xfId="0" applyNumberFormat="1" applyFont="1" applyFill="1" applyBorder="1" applyAlignment="1" applyProtection="1">
      <alignment horizontal="center"/>
      <protection/>
    </xf>
    <xf numFmtId="173" fontId="4" fillId="0" borderId="45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right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3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3" fontId="17" fillId="36" borderId="27" xfId="0" applyNumberFormat="1" applyFont="1" applyFill="1" applyBorder="1" applyAlignment="1" applyProtection="1">
      <alignment horizontal="center" vertical="center" wrapText="1"/>
      <protection/>
    </xf>
    <xf numFmtId="173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3" fontId="4" fillId="0" borderId="29" xfId="0" applyNumberFormat="1" applyFont="1" applyFill="1" applyBorder="1" applyAlignment="1" applyProtection="1">
      <alignment horizontal="right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center" vertical="center" wrapText="1"/>
      <protection/>
    </xf>
    <xf numFmtId="1" fontId="2" fillId="0" borderId="47" xfId="0" applyNumberFormat="1" applyFont="1" applyFill="1" applyBorder="1" applyAlignment="1" applyProtection="1">
      <alignment horizontal="left" vertical="center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49" xfId="0" applyBorder="1" applyAlignment="1" applyProtection="1">
      <alignment/>
      <protection/>
    </xf>
    <xf numFmtId="0" fontId="5" fillId="0" borderId="43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1" xfId="0" applyFont="1" applyBorder="1" applyAlignment="1" applyProtection="1">
      <alignment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9" fontId="0" fillId="0" borderId="0" xfId="53" applyFont="1" applyAlignment="1" applyProtection="1">
      <alignment vertical="center" wrapText="1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3" fontId="4" fillId="37" borderId="27" xfId="0" applyNumberFormat="1" applyFont="1" applyFill="1" applyBorder="1" applyAlignment="1" applyProtection="1">
      <alignment/>
      <protection/>
    </xf>
    <xf numFmtId="173" fontId="1" fillId="37" borderId="27" xfId="0" applyNumberFormat="1" applyFont="1" applyFill="1" applyBorder="1" applyAlignment="1" applyProtection="1">
      <alignment/>
      <protection/>
    </xf>
    <xf numFmtId="173" fontId="1" fillId="37" borderId="27" xfId="0" applyNumberFormat="1" applyFont="1" applyFill="1" applyBorder="1" applyAlignment="1" applyProtection="1">
      <alignment horizontal="right"/>
      <protection/>
    </xf>
    <xf numFmtId="0" fontId="4" fillId="0" borderId="44" xfId="0" applyFont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/>
      <protection/>
    </xf>
    <xf numFmtId="173" fontId="4" fillId="0" borderId="29" xfId="0" applyNumberFormat="1" applyFont="1" applyFill="1" applyBorder="1" applyAlignment="1" applyProtection="1">
      <alignment horizontal="right"/>
      <protection/>
    </xf>
    <xf numFmtId="197" fontId="4" fillId="0" borderId="45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13" fillId="0" borderId="46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10" fontId="4" fillId="0" borderId="29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  <xf numFmtId="10" fontId="4" fillId="0" borderId="29" xfId="53" applyNumberFormat="1" applyFont="1" applyFill="1" applyBorder="1" applyAlignment="1" applyProtection="1">
      <alignment horizontal="center"/>
      <protection/>
    </xf>
    <xf numFmtId="10" fontId="4" fillId="0" borderId="45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4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center"/>
      <protection/>
    </xf>
    <xf numFmtId="173" fontId="4" fillId="0" borderId="55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73" fontId="4" fillId="0" borderId="26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7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1">
      <selection activeCell="C39" sqref="C39:E39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7109375" style="31" hidden="1" customWidth="1"/>
    <col min="11" max="11" width="0" style="31" hidden="1" customWidth="1"/>
    <col min="12" max="18" width="9.140625" style="31" customWidth="1"/>
    <col min="19" max="19" width="9.140625" style="86" customWidth="1"/>
    <col min="20" max="20" width="9.140625" style="87" customWidth="1"/>
    <col min="21" max="16384" width="9.140625" style="31" customWidth="1"/>
  </cols>
  <sheetData>
    <row r="1" ht="35.25" customHeight="1">
      <c r="B1" s="85" t="s">
        <v>44</v>
      </c>
    </row>
    <row r="2" spans="2:20" s="89" customFormat="1" ht="32.25" customHeight="1">
      <c r="B2" s="88" t="s">
        <v>3</v>
      </c>
      <c r="C2" s="88"/>
      <c r="D2" s="88"/>
      <c r="E2" s="88"/>
      <c r="F2" s="88"/>
      <c r="S2" s="90"/>
      <c r="T2" s="91"/>
    </row>
    <row r="3" spans="2:20" s="7" customFormat="1" ht="12.75">
      <c r="B3" s="7" t="s">
        <v>39</v>
      </c>
      <c r="C3" s="46" t="s">
        <v>40</v>
      </c>
      <c r="D3" s="47"/>
      <c r="E3" s="47"/>
      <c r="F3" s="48"/>
      <c r="S3" s="95"/>
      <c r="T3" s="96"/>
    </row>
    <row r="4" spans="2:20" s="7" customFormat="1" ht="12.75">
      <c r="B4" s="7" t="s">
        <v>4</v>
      </c>
      <c r="C4" s="92" t="s">
        <v>41</v>
      </c>
      <c r="D4" s="93"/>
      <c r="E4" s="93"/>
      <c r="F4" s="94"/>
      <c r="S4" s="95"/>
      <c r="T4" s="96"/>
    </row>
    <row r="5" spans="2:20" s="7" customFormat="1" ht="27.75" customHeight="1">
      <c r="B5" s="97" t="s">
        <v>5</v>
      </c>
      <c r="C5" s="98" t="s">
        <v>139</v>
      </c>
      <c r="D5" s="99"/>
      <c r="E5" s="99"/>
      <c r="F5" s="100"/>
      <c r="S5" s="95"/>
      <c r="T5" s="96"/>
    </row>
    <row r="6" spans="2:20" s="44" customFormat="1" ht="22.5" customHeight="1">
      <c r="B6" s="44" t="s">
        <v>45</v>
      </c>
      <c r="C6" s="98" t="s">
        <v>149</v>
      </c>
      <c r="D6" s="99"/>
      <c r="E6" s="99"/>
      <c r="F6" s="100"/>
      <c r="S6" s="101"/>
      <c r="T6" s="102"/>
    </row>
    <row r="7" spans="2:20" s="44" customFormat="1" ht="13.5" customHeight="1">
      <c r="B7" s="44" t="s">
        <v>46</v>
      </c>
      <c r="C7" s="46" t="s">
        <v>42</v>
      </c>
      <c r="D7" s="47"/>
      <c r="E7" s="47"/>
      <c r="F7" s="48"/>
      <c r="S7" s="101"/>
      <c r="T7" s="102"/>
    </row>
    <row r="8" spans="2:20" s="44" customFormat="1" ht="13.5" customHeight="1">
      <c r="B8" s="44" t="s">
        <v>43</v>
      </c>
      <c r="C8" s="46" t="s">
        <v>42</v>
      </c>
      <c r="D8" s="47"/>
      <c r="E8" s="47"/>
      <c r="F8" s="48"/>
      <c r="S8" s="101"/>
      <c r="T8" s="102"/>
    </row>
    <row r="9" spans="2:20" s="44" customFormat="1" ht="12.75">
      <c r="B9" s="44" t="s">
        <v>47</v>
      </c>
      <c r="C9" s="52" t="s">
        <v>42</v>
      </c>
      <c r="D9" s="53"/>
      <c r="E9" s="53"/>
      <c r="F9" s="54"/>
      <c r="S9" s="101"/>
      <c r="T9" s="102"/>
    </row>
    <row r="10" spans="3:20" s="44" customFormat="1" ht="12.75">
      <c r="C10" s="103"/>
      <c r="D10" s="104"/>
      <c r="E10" s="104"/>
      <c r="F10" s="104"/>
      <c r="S10" s="101"/>
      <c r="T10" s="102"/>
    </row>
    <row r="11" spans="2:20" s="44" customFormat="1" ht="24.75" customHeight="1">
      <c r="B11" s="4" t="s">
        <v>6</v>
      </c>
      <c r="C11" s="5">
        <v>1</v>
      </c>
      <c r="D11" s="6">
        <f>IF(C11&gt;0,IF(C11&lt;7,,"&lt;--- Insira valor entre 1 e 6"),"&lt;--- Insira valor entre 1 e 6")</f>
        <v>0</v>
      </c>
      <c r="E11" s="7"/>
      <c r="F11" s="8"/>
      <c r="S11" s="101"/>
      <c r="T11" s="102"/>
    </row>
    <row r="12" spans="2:20" s="44" customFormat="1" ht="12.75">
      <c r="B12" s="9" t="s">
        <v>7</v>
      </c>
      <c r="C12" s="1">
        <v>1</v>
      </c>
      <c r="D12" s="49" t="s">
        <v>8</v>
      </c>
      <c r="E12" s="50"/>
      <c r="F12" s="51"/>
      <c r="S12" s="101"/>
      <c r="T12" s="102"/>
    </row>
    <row r="13" spans="2:20" s="44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101"/>
      <c r="T13" s="102"/>
    </row>
    <row r="14" spans="2:20" s="44" customFormat="1" ht="51">
      <c r="B14" s="9" t="s">
        <v>11</v>
      </c>
      <c r="C14" s="10">
        <v>3</v>
      </c>
      <c r="D14" s="13" t="s">
        <v>63</v>
      </c>
      <c r="E14" s="14" t="s">
        <v>12</v>
      </c>
      <c r="F14" s="15"/>
      <c r="S14" s="101"/>
      <c r="T14" s="102"/>
    </row>
    <row r="15" spans="2:20" s="44" customFormat="1" ht="51">
      <c r="B15" s="9" t="s">
        <v>13</v>
      </c>
      <c r="C15" s="10">
        <v>4</v>
      </c>
      <c r="D15" s="55" t="s">
        <v>14</v>
      </c>
      <c r="E15" s="56"/>
      <c r="F15" s="57"/>
      <c r="S15" s="101"/>
      <c r="T15" s="102"/>
    </row>
    <row r="16" spans="2:20" s="44" customFormat="1" ht="25.5">
      <c r="B16" s="9" t="s">
        <v>15</v>
      </c>
      <c r="C16" s="10">
        <v>5</v>
      </c>
      <c r="D16" s="80">
        <f>IF(D17&lt;&gt;0,0,"( X )")</f>
        <v>0</v>
      </c>
      <c r="E16" s="11" t="s">
        <v>16</v>
      </c>
      <c r="F16" s="12"/>
      <c r="S16" s="101"/>
      <c r="T16" s="102"/>
    </row>
    <row r="17" spans="2:20" s="44" customFormat="1" ht="25.5">
      <c r="B17" s="9" t="s">
        <v>17</v>
      </c>
      <c r="C17" s="10">
        <v>6</v>
      </c>
      <c r="D17" s="79" t="s">
        <v>63</v>
      </c>
      <c r="E17" s="14" t="s">
        <v>18</v>
      </c>
      <c r="F17" s="15"/>
      <c r="S17" s="101"/>
      <c r="T17" s="102"/>
    </row>
    <row r="18" spans="2:20" s="44" customFormat="1" ht="12.75">
      <c r="B18" s="16"/>
      <c r="C18" s="7"/>
      <c r="D18" s="7"/>
      <c r="E18" s="7"/>
      <c r="F18" s="8"/>
      <c r="S18" s="101"/>
      <c r="T18" s="102"/>
    </row>
    <row r="19" spans="2:10" ht="15.75" customHeight="1">
      <c r="B19" s="17"/>
      <c r="C19" s="58" t="s">
        <v>19</v>
      </c>
      <c r="D19" s="58"/>
      <c r="E19" s="58"/>
      <c r="H19" s="105" t="s">
        <v>67</v>
      </c>
      <c r="I19" s="106">
        <f>F21</f>
        <v>0</v>
      </c>
      <c r="J19" s="105"/>
    </row>
    <row r="20" spans="2:20" s="107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08" t="s">
        <v>68</v>
      </c>
      <c r="I20" s="109">
        <f>F22</f>
        <v>0</v>
      </c>
      <c r="J20" s="108"/>
      <c r="S20" s="110"/>
      <c r="T20" s="111"/>
    </row>
    <row r="21" spans="2:19" ht="15.75">
      <c r="B21" s="21" t="s">
        <v>25</v>
      </c>
      <c r="C21" s="22">
        <v>0.03</v>
      </c>
      <c r="D21" s="23">
        <v>0.04</v>
      </c>
      <c r="E21" s="24">
        <v>0.055</v>
      </c>
      <c r="F21" s="81">
        <v>0</v>
      </c>
      <c r="G21" s="112">
        <f>IF(F21=0,"",IF(F21&lt;C21,"Atenção, observar os intervalos!",IF(F21&gt;E21,"Atenção, observar os intervalos!","")))</f>
      </c>
      <c r="H21" s="105" t="s">
        <v>69</v>
      </c>
      <c r="I21" s="106">
        <f>I20</f>
        <v>0</v>
      </c>
      <c r="J21" s="105"/>
      <c r="R21" s="87"/>
      <c r="S21" s="87"/>
    </row>
    <row r="22" spans="2:19" ht="15.75">
      <c r="B22" s="21" t="s">
        <v>26</v>
      </c>
      <c r="C22" s="25">
        <v>0.008</v>
      </c>
      <c r="D22" s="26">
        <v>0.008</v>
      </c>
      <c r="E22" s="27">
        <v>0.01</v>
      </c>
      <c r="F22" s="81">
        <v>0</v>
      </c>
      <c r="G22" s="112">
        <f>IF(F22=0,"",IF(F22&lt;C22,"Atenção, observar os intervalos!",IF(F22&gt;E22,"Atenção, observar os intervalos!","")))</f>
      </c>
      <c r="H22" s="105" t="s">
        <v>70</v>
      </c>
      <c r="I22" s="106">
        <f aca="true" t="shared" si="0" ref="I22:I27">F23</f>
        <v>0</v>
      </c>
      <c r="J22" s="105"/>
      <c r="R22" s="87"/>
      <c r="S22" s="87"/>
    </row>
    <row r="23" spans="2:19" ht="15.75">
      <c r="B23" s="21" t="s">
        <v>27</v>
      </c>
      <c r="C23" s="25">
        <v>0.0097</v>
      </c>
      <c r="D23" s="26">
        <v>0.0127</v>
      </c>
      <c r="E23" s="27">
        <v>0.0127</v>
      </c>
      <c r="F23" s="81">
        <v>0</v>
      </c>
      <c r="G23" s="112">
        <f>IF(F23=0,"",IF(F23&lt;C23,"Atenção, observar os intervalos!",IF(F23&gt;E23,"Atenção, observar os intervalos!","")))</f>
      </c>
      <c r="H23" s="105" t="s">
        <v>71</v>
      </c>
      <c r="I23" s="106">
        <f t="shared" si="0"/>
        <v>0</v>
      </c>
      <c r="J23" s="113"/>
      <c r="R23" s="87"/>
      <c r="S23" s="87"/>
    </row>
    <row r="24" spans="2:19" ht="15.75">
      <c r="B24" s="21" t="s">
        <v>28</v>
      </c>
      <c r="C24" s="25">
        <v>0.0059</v>
      </c>
      <c r="D24" s="26">
        <v>0.0123</v>
      </c>
      <c r="E24" s="27">
        <v>0.0139</v>
      </c>
      <c r="F24" s="81">
        <v>0</v>
      </c>
      <c r="G24" s="112">
        <f>IF(F24=0,"",IF(F24&lt;C24,"Atenção, observar os intervalos!",IF(F24&gt;E24,"Atenção, observar os intervalos!","")))</f>
      </c>
      <c r="H24" s="105" t="s">
        <v>72</v>
      </c>
      <c r="I24" s="106">
        <f t="shared" si="0"/>
        <v>0</v>
      </c>
      <c r="J24" s="113"/>
      <c r="R24" s="87"/>
      <c r="S24" s="87"/>
    </row>
    <row r="25" spans="2:19" ht="15.75">
      <c r="B25" s="21" t="s">
        <v>29</v>
      </c>
      <c r="C25" s="28">
        <v>0.0616</v>
      </c>
      <c r="D25" s="29">
        <v>0.074</v>
      </c>
      <c r="E25" s="30">
        <v>0.0896</v>
      </c>
      <c r="F25" s="81">
        <v>0</v>
      </c>
      <c r="G25" s="112">
        <f>IF(F25=0,"",IF(F25&lt;C25,"Atenção, observar os intervalos!",IF(F25&gt;E25,"Atenção, observar os intervalos!","")))</f>
      </c>
      <c r="H25" s="105" t="s">
        <v>73</v>
      </c>
      <c r="I25" s="106">
        <f t="shared" si="0"/>
        <v>0</v>
      </c>
      <c r="J25" s="105"/>
      <c r="R25" s="87"/>
      <c r="S25" s="87"/>
    </row>
    <row r="26" spans="2:19" ht="15.75">
      <c r="B26" s="59" t="s">
        <v>30</v>
      </c>
      <c r="C26" s="60"/>
      <c r="D26" s="60"/>
      <c r="E26" s="61"/>
      <c r="F26" s="82">
        <v>0</v>
      </c>
      <c r="G26" s="112"/>
      <c r="H26" s="105" t="s">
        <v>74</v>
      </c>
      <c r="I26" s="106">
        <f t="shared" si="0"/>
        <v>0</v>
      </c>
      <c r="J26" s="105"/>
      <c r="R26" s="87"/>
      <c r="S26" s="87"/>
    </row>
    <row r="27" spans="2:19" ht="15.75">
      <c r="B27" s="62" t="s">
        <v>31</v>
      </c>
      <c r="C27" s="63"/>
      <c r="D27" s="63"/>
      <c r="E27" s="64"/>
      <c r="F27" s="82">
        <v>0</v>
      </c>
      <c r="G27" s="112"/>
      <c r="H27" s="105" t="s">
        <v>75</v>
      </c>
      <c r="I27" s="106">
        <f t="shared" si="0"/>
        <v>0.045</v>
      </c>
      <c r="J27" s="105"/>
      <c r="R27" s="87"/>
      <c r="S27" s="87"/>
    </row>
    <row r="28" spans="2:19" ht="16.5" thickBot="1">
      <c r="B28" s="65" t="s">
        <v>32</v>
      </c>
      <c r="C28" s="66"/>
      <c r="D28" s="66"/>
      <c r="E28" s="66"/>
      <c r="F28" s="3">
        <v>0.045</v>
      </c>
      <c r="G28" s="112"/>
      <c r="H28" s="105"/>
      <c r="I28" s="114"/>
      <c r="J28" s="114"/>
      <c r="K28" s="115"/>
      <c r="L28" s="116"/>
      <c r="M28" s="117"/>
      <c r="N28" s="117"/>
      <c r="O28" s="118"/>
      <c r="R28" s="87"/>
      <c r="S28" s="87"/>
    </row>
    <row r="29" spans="8:18" ht="12.75">
      <c r="H29" s="105"/>
      <c r="I29" s="114"/>
      <c r="J29" s="114"/>
      <c r="K29" s="115"/>
      <c r="L29" s="116"/>
      <c r="M29" s="116"/>
      <c r="N29" s="116"/>
      <c r="R29" s="86"/>
    </row>
    <row r="30" spans="2:19" ht="15.75">
      <c r="B30" s="67" t="s">
        <v>33</v>
      </c>
      <c r="C30" s="67"/>
      <c r="D30" s="67"/>
      <c r="E30" s="67"/>
      <c r="F30" s="32">
        <f>(((1+I19+I21+I22)*(1+I23)*(1+I24))/(1-I25-I26))-1</f>
        <v>0</v>
      </c>
      <c r="G30" s="119"/>
      <c r="H30" s="113" t="s">
        <v>64</v>
      </c>
      <c r="I30" s="113" t="s">
        <v>65</v>
      </c>
      <c r="J30" s="113" t="s">
        <v>66</v>
      </c>
      <c r="R30" s="87"/>
      <c r="S30" s="87"/>
    </row>
    <row r="31" spans="2:19" ht="16.5" thickBot="1">
      <c r="B31" s="70" t="s">
        <v>34</v>
      </c>
      <c r="C31" s="71"/>
      <c r="D31" s="71"/>
      <c r="E31" s="71"/>
      <c r="F31" s="33">
        <f>(((1+I19+I21+I22)*(1+I23)*(1+I24))/(1-I25-I26-I27))-1</f>
        <v>0.04712041884816753</v>
      </c>
      <c r="G31" s="45"/>
      <c r="H31" s="113">
        <v>0.2034</v>
      </c>
      <c r="I31" s="113">
        <v>0.2212</v>
      </c>
      <c r="J31" s="113">
        <v>0.25</v>
      </c>
      <c r="R31" s="87"/>
      <c r="S31" s="87"/>
    </row>
    <row r="33" spans="2:6" ht="48" customHeight="1">
      <c r="B33" s="72" t="s">
        <v>35</v>
      </c>
      <c r="C33" s="72"/>
      <c r="D33" s="72"/>
      <c r="E33" s="72"/>
      <c r="F33" s="72"/>
    </row>
    <row r="35" spans="2:6" ht="12.75">
      <c r="B35" s="73" t="s">
        <v>36</v>
      </c>
      <c r="C35" s="73"/>
      <c r="D35" s="73"/>
      <c r="E35" s="73"/>
      <c r="F35" s="73"/>
    </row>
    <row r="36" spans="2:6" ht="12.75">
      <c r="B36" s="74" t="s">
        <v>37</v>
      </c>
      <c r="C36" s="74"/>
      <c r="D36" s="74"/>
      <c r="E36" s="74"/>
      <c r="F36" s="74"/>
    </row>
    <row r="37" ht="22.5" customHeight="1">
      <c r="F37" s="34"/>
    </row>
    <row r="38" ht="12.75">
      <c r="B38" s="89"/>
    </row>
    <row r="39" spans="2:5" ht="12.75">
      <c r="B39" s="120" t="s">
        <v>99</v>
      </c>
      <c r="C39" s="68"/>
      <c r="D39" s="68"/>
      <c r="E39" s="68"/>
    </row>
    <row r="40" spans="2:5" ht="12.75">
      <c r="B40" s="121" t="s">
        <v>101</v>
      </c>
      <c r="C40" s="69"/>
      <c r="D40" s="69"/>
      <c r="E40" s="69"/>
    </row>
    <row r="41" spans="2:5" ht="12.75">
      <c r="B41" s="122"/>
      <c r="C41" s="34"/>
      <c r="D41" s="34"/>
      <c r="E41" s="89"/>
    </row>
    <row r="42" spans="2:4" ht="12.75">
      <c r="B42" s="122"/>
      <c r="C42" s="122"/>
      <c r="D42" s="122"/>
    </row>
    <row r="44" spans="2:4" ht="12.75">
      <c r="B44" s="123"/>
      <c r="C44" s="123"/>
      <c r="D44" s="123"/>
    </row>
    <row r="45" spans="2:5" ht="12.75">
      <c r="B45" s="120" t="s">
        <v>100</v>
      </c>
      <c r="C45" s="83"/>
      <c r="D45" s="83"/>
      <c r="E45" s="78"/>
    </row>
    <row r="46" spans="2:5" ht="12.75">
      <c r="B46" s="121" t="s">
        <v>38</v>
      </c>
      <c r="C46" s="84"/>
      <c r="D46" s="84"/>
      <c r="E46" s="78"/>
    </row>
  </sheetData>
  <sheetProtection password="C637" sheet="1" selectLockedCells="1"/>
  <mergeCells count="21">
    <mergeCell ref="C39:E39"/>
    <mergeCell ref="C40:E40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F21:F25">
    <cfRule type="cellIs" priority="13" dxfId="30" operator="between" stopIfTrue="1">
      <formula>$C21</formula>
      <formula>$E21</formula>
    </cfRule>
  </conditionalFormatting>
  <conditionalFormatting sqref="B12:C17">
    <cfRule type="expression" priority="10" dxfId="18" stopIfTrue="1">
      <formula>$C$11=0</formula>
    </cfRule>
    <cfRule type="expression" priority="11" dxfId="18" stopIfTrue="1">
      <formula>$C$11&gt;6</formula>
    </cfRule>
    <cfRule type="expression" priority="12" dxfId="27" stopIfTrue="1">
      <formula>$C12&lt;&gt;$C$11</formula>
    </cfRule>
  </conditionalFormatting>
  <conditionalFormatting sqref="E13">
    <cfRule type="expression" priority="9" dxfId="18" stopIfTrue="1">
      <formula>$D$14&lt;&gt;0</formula>
    </cfRule>
  </conditionalFormatting>
  <conditionalFormatting sqref="E14">
    <cfRule type="expression" priority="8" dxfId="23" stopIfTrue="1">
      <formula>$D$14&lt;&gt;0</formula>
    </cfRule>
  </conditionalFormatting>
  <conditionalFormatting sqref="E16 B30:F30">
    <cfRule type="expression" priority="7" dxfId="18" stopIfTrue="1">
      <formula>$D$17&lt;&gt;0</formula>
    </cfRule>
  </conditionalFormatting>
  <conditionalFormatting sqref="E17">
    <cfRule type="expression" priority="6" dxfId="23" stopIfTrue="1">
      <formula>$D$17&lt;&gt;0</formula>
    </cfRule>
  </conditionalFormatting>
  <conditionalFormatting sqref="B31:F31">
    <cfRule type="expression" priority="5" dxfId="31" stopIfTrue="1">
      <formula>$D$17&lt;&gt;0</formula>
    </cfRule>
  </conditionalFormatting>
  <conditionalFormatting sqref="B36:F36">
    <cfRule type="expression" priority="4" dxfId="18" stopIfTrue="1">
      <formula>$D$17&lt;&gt;0</formula>
    </cfRule>
  </conditionalFormatting>
  <conditionalFormatting sqref="F28">
    <cfRule type="expression" priority="3" dxfId="32" stopIfTrue="1">
      <formula>$D$17&lt;&gt;0</formula>
    </cfRule>
  </conditionalFormatting>
  <conditionalFormatting sqref="B28:E28">
    <cfRule type="expression" priority="2" dxfId="33" stopIfTrue="1">
      <formula>$D$17&lt;&gt;0</formula>
    </cfRule>
  </conditionalFormatting>
  <conditionalFormatting sqref="B35:F35">
    <cfRule type="expression" priority="1" dxfId="18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22">
      <selection activeCell="G54" sqref="G54"/>
    </sheetView>
  </sheetViews>
  <sheetFormatPr defaultColWidth="9.140625" defaultRowHeight="12.75"/>
  <cols>
    <col min="1" max="1" width="9.140625" style="127" customWidth="1"/>
    <col min="2" max="2" width="9.421875" style="127" customWidth="1"/>
    <col min="3" max="3" width="54.140625" style="127" customWidth="1"/>
    <col min="4" max="4" width="6.28125" style="127" customWidth="1"/>
    <col min="5" max="5" width="10.28125" style="127" customWidth="1"/>
    <col min="6" max="6" width="10.7109375" style="127" bestFit="1" customWidth="1"/>
    <col min="7" max="7" width="11.7109375" style="127" customWidth="1"/>
    <col min="8" max="8" width="13.140625" style="127" customWidth="1"/>
    <col min="9" max="16384" width="9.140625" style="127" customWidth="1"/>
  </cols>
  <sheetData>
    <row r="1" ht="37.5" customHeight="1">
      <c r="A1" s="85" t="s">
        <v>44</v>
      </c>
    </row>
    <row r="2" spans="1:9" ht="12.75" customHeight="1">
      <c r="A2" s="128" t="s">
        <v>77</v>
      </c>
      <c r="B2" s="128"/>
      <c r="C2" s="128"/>
      <c r="D2" s="128"/>
      <c r="E2" s="128"/>
      <c r="F2" s="128"/>
      <c r="G2" s="128"/>
      <c r="H2" s="128"/>
      <c r="I2" s="129"/>
    </row>
    <row r="3" spans="1:8" ht="15" customHeight="1">
      <c r="A3" s="128"/>
      <c r="B3" s="128"/>
      <c r="C3" s="128"/>
      <c r="D3" s="128"/>
      <c r="E3" s="128"/>
      <c r="F3" s="128"/>
      <c r="G3" s="128"/>
      <c r="H3" s="128"/>
    </row>
    <row r="4" spans="1:8" ht="12.75" customHeight="1">
      <c r="A4" s="130"/>
      <c r="B4" s="130"/>
      <c r="C4" s="130"/>
      <c r="D4" s="130"/>
      <c r="E4" s="130"/>
      <c r="F4" s="130"/>
      <c r="G4" s="130"/>
      <c r="H4" s="130"/>
    </row>
    <row r="5" spans="1:8" ht="12.75" customHeight="1">
      <c r="A5" s="130"/>
      <c r="B5" s="130"/>
      <c r="C5" s="130"/>
      <c r="D5" s="130"/>
      <c r="E5" s="130"/>
      <c r="F5" s="130"/>
      <c r="G5" s="130"/>
      <c r="H5" s="130"/>
    </row>
    <row r="6" spans="1:8" ht="12.75" customHeight="1">
      <c r="A6" s="130"/>
      <c r="B6" s="130"/>
      <c r="C6" s="130"/>
      <c r="D6" s="130"/>
      <c r="E6" s="130"/>
      <c r="F6" s="130"/>
      <c r="G6" s="130"/>
      <c r="H6" s="130"/>
    </row>
    <row r="7" spans="1:8" ht="12.75" customHeight="1">
      <c r="A7" s="130"/>
      <c r="B7" s="130"/>
      <c r="C7" s="130"/>
      <c r="D7" s="130"/>
      <c r="E7" s="130"/>
      <c r="F7" s="130"/>
      <c r="G7" s="130"/>
      <c r="H7" s="130"/>
    </row>
    <row r="8" spans="1:7" ht="15.75" customHeight="1">
      <c r="A8" s="131" t="str">
        <f>'P. BDI'!B3</f>
        <v>Edital :</v>
      </c>
      <c r="B8" s="131"/>
      <c r="C8" s="35" t="str">
        <f>'P. BDI'!C3:F3</f>
        <v>TP -xxx</v>
      </c>
      <c r="D8" s="131" t="s">
        <v>104</v>
      </c>
      <c r="E8" s="131"/>
      <c r="F8" s="133">
        <v>315</v>
      </c>
      <c r="G8" s="134"/>
    </row>
    <row r="9" spans="1:9" ht="12.75">
      <c r="A9" s="131" t="str">
        <f>'P. BDI'!B4</f>
        <v>Tomador: </v>
      </c>
      <c r="B9" s="131"/>
      <c r="C9" s="132" t="str">
        <f>'P. BDI'!C4:F4</f>
        <v>Prefeitura Municipal de Dois Vizinhos - PR</v>
      </c>
      <c r="D9" s="131" t="s">
        <v>79</v>
      </c>
      <c r="E9" s="131"/>
      <c r="F9" s="135">
        <f>F41</f>
        <v>0</v>
      </c>
      <c r="G9" s="136"/>
      <c r="I9" s="137"/>
    </row>
    <row r="10" spans="1:8" ht="25.5">
      <c r="A10" s="131" t="str">
        <f>'P. BDI'!B5</f>
        <v>Empreendimento: </v>
      </c>
      <c r="B10" s="131"/>
      <c r="C10" s="138" t="str">
        <f>'P. BDI'!C5:F5</f>
        <v>CONSTRUÇÃO DE MURO DE ALVENARIA ENTORNO DO CMEI NOSSA SENHORA DE LOURDES</v>
      </c>
      <c r="D10" s="131" t="s">
        <v>61</v>
      </c>
      <c r="E10" s="131"/>
      <c r="F10" s="135">
        <f>F9/F8</f>
        <v>0</v>
      </c>
      <c r="G10" s="136"/>
      <c r="H10" s="139"/>
    </row>
    <row r="11" spans="1:8" ht="12.75">
      <c r="A11" s="131" t="str">
        <f>'P. BDI'!B6</f>
        <v>Local da Obra:</v>
      </c>
      <c r="B11" s="131"/>
      <c r="C11" s="138" t="str">
        <f>'P. BDI'!C6:F6</f>
        <v>RUA ALAGOAS - BAIRRO NOSSA S. DE LOURDES</v>
      </c>
      <c r="D11" s="140"/>
      <c r="E11" s="139"/>
      <c r="F11" s="139"/>
      <c r="G11" s="139"/>
      <c r="H11" s="139"/>
    </row>
    <row r="12" spans="1:8" ht="12.75">
      <c r="A12" s="131" t="str">
        <f>'P. BDI'!B7</f>
        <v>Empresa Prop.:</v>
      </c>
      <c r="B12" s="131"/>
      <c r="C12" s="35" t="str">
        <f>'P. BDI'!C7:F7</f>
        <v>xxxxxxxxxxxxxx</v>
      </c>
      <c r="D12" s="140"/>
      <c r="E12" s="139"/>
      <c r="F12" s="139"/>
      <c r="G12" s="139"/>
      <c r="H12" s="139"/>
    </row>
    <row r="13" spans="1:8" ht="12.75">
      <c r="A13" s="131" t="str">
        <f>'P. BDI'!B8</f>
        <v>CNPJ:</v>
      </c>
      <c r="B13" s="131"/>
      <c r="C13" s="35" t="str">
        <f>'P. BDI'!C8:F8</f>
        <v>xxxxxxxxxxxxxx</v>
      </c>
      <c r="D13" s="140"/>
      <c r="E13" s="139"/>
      <c r="F13" s="139"/>
      <c r="G13" s="139"/>
      <c r="H13" s="139"/>
    </row>
    <row r="14" spans="1:8" ht="12.75">
      <c r="A14" s="131" t="str">
        <f>'P. BDI'!B9</f>
        <v>Data Base:</v>
      </c>
      <c r="B14" s="131"/>
      <c r="C14" s="36" t="str">
        <f>'P. BDI'!C9:F9</f>
        <v>xxxxxxxxxxxxxx</v>
      </c>
      <c r="D14" s="140"/>
      <c r="E14" s="140"/>
      <c r="F14" s="141"/>
      <c r="G14" s="104"/>
      <c r="H14" s="104"/>
    </row>
    <row r="15" spans="1:8" ht="12.75">
      <c r="A15" s="131" t="s">
        <v>76</v>
      </c>
      <c r="B15" s="131"/>
      <c r="C15" s="142">
        <f>'P. BDI'!F31</f>
        <v>0.04712041884816753</v>
      </c>
      <c r="D15" s="140"/>
      <c r="E15" s="140"/>
      <c r="F15" s="141"/>
      <c r="G15" s="104"/>
      <c r="H15" s="104"/>
    </row>
    <row r="16" spans="1:8" ht="12.75">
      <c r="A16" s="143"/>
      <c r="B16" s="144"/>
      <c r="C16" s="145"/>
      <c r="D16" s="139"/>
      <c r="E16" s="139"/>
      <c r="F16" s="139"/>
      <c r="G16" s="139"/>
      <c r="H16" s="139"/>
    </row>
    <row r="17" spans="1:8" ht="12.75">
      <c r="A17" s="143"/>
      <c r="B17" s="144"/>
      <c r="C17" s="145"/>
      <c r="D17" s="139"/>
      <c r="E17" s="139"/>
      <c r="F17" s="139"/>
      <c r="G17" s="139"/>
      <c r="H17" s="139"/>
    </row>
    <row r="18" spans="1:8" ht="12.75">
      <c r="A18" s="143"/>
      <c r="B18" s="144"/>
      <c r="C18" s="145"/>
      <c r="D18" s="139"/>
      <c r="E18" s="139"/>
      <c r="F18" s="139"/>
      <c r="G18" s="139"/>
      <c r="H18" s="139"/>
    </row>
    <row r="19" spans="1:8" ht="12.75">
      <c r="A19" s="143"/>
      <c r="B19" s="144"/>
      <c r="C19" s="145"/>
      <c r="D19" s="139"/>
      <c r="E19" s="139"/>
      <c r="F19" s="139"/>
      <c r="G19" s="139"/>
      <c r="H19" s="139"/>
    </row>
    <row r="20" spans="1:8" ht="12.75">
      <c r="A20" s="143"/>
      <c r="B20" s="144"/>
      <c r="C20" s="145"/>
      <c r="D20" s="139"/>
      <c r="E20" s="139"/>
      <c r="F20" s="139"/>
      <c r="G20" s="139"/>
      <c r="H20" s="139"/>
    </row>
    <row r="21" spans="1:8" ht="12.75">
      <c r="A21" s="143"/>
      <c r="B21" s="144"/>
      <c r="C21" s="145"/>
      <c r="D21" s="139"/>
      <c r="E21" s="139"/>
      <c r="F21" s="139"/>
      <c r="G21" s="139"/>
      <c r="H21" s="139"/>
    </row>
    <row r="22" spans="1:8" ht="12.75">
      <c r="A22" s="143"/>
      <c r="B22" s="144"/>
      <c r="C22" s="145"/>
      <c r="D22" s="139"/>
      <c r="E22" s="139"/>
      <c r="F22" s="139"/>
      <c r="G22" s="139"/>
      <c r="H22" s="139"/>
    </row>
    <row r="23" spans="1:8" ht="12.75">
      <c r="A23" s="143"/>
      <c r="B23" s="144"/>
      <c r="C23" s="145"/>
      <c r="D23" s="139"/>
      <c r="E23" s="139"/>
      <c r="F23" s="139"/>
      <c r="G23" s="139"/>
      <c r="H23" s="139"/>
    </row>
    <row r="24" spans="1:8" ht="12.75">
      <c r="A24" s="143"/>
      <c r="B24" s="144"/>
      <c r="C24" s="145"/>
      <c r="D24" s="139"/>
      <c r="E24" s="139"/>
      <c r="F24" s="139"/>
      <c r="G24" s="139"/>
      <c r="H24" s="139"/>
    </row>
    <row r="25" spans="2:8" ht="12.75">
      <c r="B25" s="146" t="s">
        <v>52</v>
      </c>
      <c r="C25" s="146" t="s">
        <v>78</v>
      </c>
      <c r="D25" s="147" t="s">
        <v>81</v>
      </c>
      <c r="E25" s="147"/>
      <c r="F25" s="147" t="s">
        <v>80</v>
      </c>
      <c r="G25" s="147"/>
      <c r="H25" s="146" t="s">
        <v>82</v>
      </c>
    </row>
    <row r="26" spans="2:8" ht="12.75">
      <c r="B26" s="148" t="str">
        <f>ORÇAMENTO!A16</f>
        <v>.1</v>
      </c>
      <c r="C26" s="39" t="str">
        <f>ORÇAMENTO!C16</f>
        <v>SERVIÇOS PRELIMINARES</v>
      </c>
      <c r="D26" s="149" t="e">
        <f>F26/$F$9</f>
        <v>#DIV/0!</v>
      </c>
      <c r="E26" s="149"/>
      <c r="F26" s="150">
        <f>ORÇAMENTO!H16</f>
        <v>0</v>
      </c>
      <c r="G26" s="150"/>
      <c r="H26" s="151">
        <f>F26</f>
        <v>0</v>
      </c>
    </row>
    <row r="27" spans="2:8" ht="12.75">
      <c r="B27" s="152" t="str">
        <f>ORÇAMENTO!A20</f>
        <v>.2</v>
      </c>
      <c r="C27" s="37" t="str">
        <f>ORÇAMENTO!C20</f>
        <v>ESTRUTURA</v>
      </c>
      <c r="D27" s="149" t="e">
        <f>F27/$F$9</f>
        <v>#DIV/0!</v>
      </c>
      <c r="E27" s="149"/>
      <c r="F27" s="153">
        <f>ORÇAMENTO!H20</f>
        <v>0</v>
      </c>
      <c r="G27" s="153"/>
      <c r="H27" s="151">
        <f>F27+H26</f>
        <v>0</v>
      </c>
    </row>
    <row r="28" spans="2:8" ht="12.75">
      <c r="B28" s="152" t="str">
        <f>ORÇAMENTO!A44</f>
        <v>.3</v>
      </c>
      <c r="C28" s="37" t="str">
        <f>ORÇAMENTO!C44</f>
        <v>ALVENARIA</v>
      </c>
      <c r="D28" s="149" t="e">
        <f>F28/$F$9</f>
        <v>#DIV/0!</v>
      </c>
      <c r="E28" s="149"/>
      <c r="F28" s="153">
        <f>ORÇAMENTO!H44</f>
        <v>0</v>
      </c>
      <c r="G28" s="153"/>
      <c r="H28" s="151">
        <f>F28+H27</f>
        <v>0</v>
      </c>
    </row>
    <row r="29" spans="2:8" ht="12.75">
      <c r="B29" s="152"/>
      <c r="C29" s="37"/>
      <c r="D29" s="149"/>
      <c r="E29" s="149"/>
      <c r="F29" s="153"/>
      <c r="G29" s="153"/>
      <c r="H29" s="151"/>
    </row>
    <row r="30" spans="2:8" ht="12.75">
      <c r="B30" s="152"/>
      <c r="C30" s="37"/>
      <c r="D30" s="149"/>
      <c r="E30" s="149"/>
      <c r="F30" s="153"/>
      <c r="G30" s="153"/>
      <c r="H30" s="151"/>
    </row>
    <row r="31" spans="2:8" ht="12.75">
      <c r="B31" s="152"/>
      <c r="C31" s="37"/>
      <c r="D31" s="149"/>
      <c r="E31" s="149"/>
      <c r="F31" s="153"/>
      <c r="G31" s="153"/>
      <c r="H31" s="151"/>
    </row>
    <row r="32" spans="2:8" ht="12.75">
      <c r="B32" s="152"/>
      <c r="C32" s="37"/>
      <c r="D32" s="149"/>
      <c r="E32" s="149"/>
      <c r="F32" s="153"/>
      <c r="G32" s="153"/>
      <c r="H32" s="151"/>
    </row>
    <row r="33" spans="2:8" ht="12.75">
      <c r="B33" s="152"/>
      <c r="C33" s="37"/>
      <c r="D33" s="149"/>
      <c r="E33" s="149"/>
      <c r="F33" s="153"/>
      <c r="G33" s="153"/>
      <c r="H33" s="151"/>
    </row>
    <row r="34" spans="2:8" ht="12.75">
      <c r="B34" s="152"/>
      <c r="C34" s="37"/>
      <c r="D34" s="149"/>
      <c r="E34" s="149"/>
      <c r="F34" s="153"/>
      <c r="G34" s="153"/>
      <c r="H34" s="151"/>
    </row>
    <row r="35" spans="2:8" ht="12.75">
      <c r="B35" s="152"/>
      <c r="C35" s="37"/>
      <c r="D35" s="149"/>
      <c r="E35" s="149"/>
      <c r="F35" s="153"/>
      <c r="G35" s="153"/>
      <c r="H35" s="151"/>
    </row>
    <row r="36" spans="2:8" ht="12.75">
      <c r="B36" s="152"/>
      <c r="C36" s="37"/>
      <c r="D36" s="154"/>
      <c r="E36" s="154"/>
      <c r="F36" s="153"/>
      <c r="G36" s="153"/>
      <c r="H36" s="151"/>
    </row>
    <row r="37" spans="2:8" ht="12.75">
      <c r="B37" s="152"/>
      <c r="C37" s="37"/>
      <c r="D37" s="154"/>
      <c r="E37" s="154"/>
      <c r="F37" s="153"/>
      <c r="G37" s="153"/>
      <c r="H37" s="155"/>
    </row>
    <row r="38" spans="2:8" ht="12.75">
      <c r="B38" s="152"/>
      <c r="C38" s="37"/>
      <c r="D38" s="154"/>
      <c r="E38" s="154"/>
      <c r="F38" s="153"/>
      <c r="G38" s="153"/>
      <c r="H38" s="155"/>
    </row>
    <row r="39" spans="2:8" ht="12.75">
      <c r="B39" s="152"/>
      <c r="C39" s="37"/>
      <c r="D39" s="154"/>
      <c r="E39" s="154"/>
      <c r="F39" s="153"/>
      <c r="G39" s="153"/>
      <c r="H39" s="155"/>
    </row>
    <row r="40" spans="2:8" ht="12.75">
      <c r="B40" s="156"/>
      <c r="C40" s="38"/>
      <c r="D40" s="157"/>
      <c r="E40" s="157"/>
      <c r="F40" s="158"/>
      <c r="G40" s="158"/>
      <c r="H40" s="159"/>
    </row>
    <row r="41" spans="2:8" ht="12.75">
      <c r="B41" s="160" t="s">
        <v>83</v>
      </c>
      <c r="C41" s="160"/>
      <c r="D41" s="161" t="e">
        <f>SUM(D26:E39)</f>
        <v>#DIV/0!</v>
      </c>
      <c r="E41" s="147"/>
      <c r="F41" s="162">
        <f>SUM(F26:G39)</f>
        <v>0</v>
      </c>
      <c r="G41" s="147"/>
      <c r="H41" s="163"/>
    </row>
    <row r="45" ht="13.5" customHeight="1"/>
    <row r="47" spans="3:7" ht="12.75">
      <c r="C47" s="164"/>
      <c r="D47" s="120" t="s">
        <v>99</v>
      </c>
      <c r="E47" s="68"/>
      <c r="F47" s="68"/>
      <c r="G47" s="68"/>
    </row>
    <row r="48" spans="3:7" ht="12.75">
      <c r="C48" s="164"/>
      <c r="D48" s="121" t="s">
        <v>101</v>
      </c>
      <c r="E48" s="69"/>
      <c r="F48" s="69"/>
      <c r="G48" s="69"/>
    </row>
    <row r="49" spans="3:5" ht="12.75">
      <c r="C49" s="34"/>
      <c r="D49" s="122"/>
      <c r="E49" s="34"/>
    </row>
    <row r="50" spans="3:5" ht="12.75">
      <c r="C50" s="34"/>
      <c r="D50" s="122"/>
      <c r="E50" s="34"/>
    </row>
    <row r="51" spans="3:5" ht="12.75">
      <c r="C51" s="89"/>
      <c r="D51" s="31"/>
      <c r="E51" s="89"/>
    </row>
    <row r="52" spans="3:5" ht="12.75">
      <c r="C52" s="89"/>
      <c r="D52" s="89"/>
      <c r="E52" s="89"/>
    </row>
    <row r="53" spans="3:7" ht="12.75">
      <c r="C53" s="164"/>
      <c r="D53" s="120" t="s">
        <v>100</v>
      </c>
      <c r="E53" s="83"/>
      <c r="F53" s="126"/>
      <c r="G53" s="124"/>
    </row>
    <row r="54" spans="3:7" ht="12.75">
      <c r="C54" s="164"/>
      <c r="D54" s="121" t="s">
        <v>38</v>
      </c>
      <c r="E54" s="124"/>
      <c r="F54" s="125"/>
      <c r="G54" s="124"/>
    </row>
  </sheetData>
  <sheetProtection password="C637" sheet="1" selectLockedCells="1"/>
  <mergeCells count="52">
    <mergeCell ref="E47:G47"/>
    <mergeCell ref="E48:G48"/>
    <mergeCell ref="F36:G36"/>
    <mergeCell ref="F29:G29"/>
    <mergeCell ref="F30:G30"/>
    <mergeCell ref="F31:G31"/>
    <mergeCell ref="F32:G32"/>
    <mergeCell ref="F33:G33"/>
    <mergeCell ref="F34:G34"/>
    <mergeCell ref="F35:G35"/>
    <mergeCell ref="D31:E31"/>
    <mergeCell ref="D32:E32"/>
    <mergeCell ref="D33:E33"/>
    <mergeCell ref="D34:E34"/>
    <mergeCell ref="D35:E35"/>
    <mergeCell ref="D36:E36"/>
    <mergeCell ref="B41:C41"/>
    <mergeCell ref="F40:G40"/>
    <mergeCell ref="F41:G41"/>
    <mergeCell ref="F37:G37"/>
    <mergeCell ref="F38:G38"/>
    <mergeCell ref="F39:G39"/>
    <mergeCell ref="D39:E39"/>
    <mergeCell ref="D40:E40"/>
    <mergeCell ref="D41:E41"/>
    <mergeCell ref="F28:G28"/>
    <mergeCell ref="D38:E38"/>
    <mergeCell ref="D10:E10"/>
    <mergeCell ref="F10:G10"/>
    <mergeCell ref="D25:E25"/>
    <mergeCell ref="D26:E26"/>
    <mergeCell ref="D28:E28"/>
    <mergeCell ref="D29:E29"/>
    <mergeCell ref="D30:E30"/>
    <mergeCell ref="D37:E37"/>
    <mergeCell ref="D27:E27"/>
    <mergeCell ref="F27:G27"/>
    <mergeCell ref="A12:B12"/>
    <mergeCell ref="A13:B13"/>
    <mergeCell ref="A14:B14"/>
    <mergeCell ref="A15:B15"/>
    <mergeCell ref="F25:G25"/>
    <mergeCell ref="F26:G26"/>
    <mergeCell ref="A10:B10"/>
    <mergeCell ref="A11:B11"/>
    <mergeCell ref="A2:H3"/>
    <mergeCell ref="A8:B8"/>
    <mergeCell ref="D8:E8"/>
    <mergeCell ref="F8:G8"/>
    <mergeCell ref="A9:B9"/>
    <mergeCell ref="D9:E9"/>
    <mergeCell ref="F9:G9"/>
  </mergeCells>
  <conditionalFormatting sqref="C26 C37:C40">
    <cfRule type="expression" priority="4" dxfId="34" stopIfTrue="1">
      <formula>$J26=1</formula>
    </cfRule>
    <cfRule type="expression" priority="5" dxfId="35" stopIfTrue="1">
      <formula>$K26=2</formula>
    </cfRule>
    <cfRule type="expression" priority="6" dxfId="36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SheetLayoutView="100" zoomScalePageLayoutView="0" workbookViewId="0" topLeftCell="A1">
      <selection activeCell="E60" sqref="E60:G61"/>
    </sheetView>
  </sheetViews>
  <sheetFormatPr defaultColWidth="9.140625" defaultRowHeight="12.75"/>
  <cols>
    <col min="1" max="1" width="9.140625" style="127" customWidth="1"/>
    <col min="2" max="2" width="13.28125" style="127" bestFit="1" customWidth="1"/>
    <col min="3" max="3" width="54.140625" style="127" customWidth="1"/>
    <col min="4" max="4" width="6.28125" style="127" customWidth="1"/>
    <col min="5" max="5" width="10.28125" style="127" customWidth="1"/>
    <col min="6" max="6" width="10.7109375" style="127" bestFit="1" customWidth="1"/>
    <col min="7" max="7" width="11.7109375" style="127" customWidth="1"/>
    <col min="8" max="8" width="13.140625" style="127" customWidth="1"/>
    <col min="9" max="9" width="9.140625" style="127" customWidth="1"/>
    <col min="10" max="11" width="10.140625" style="127" bestFit="1" customWidth="1"/>
    <col min="12" max="16384" width="9.140625" style="127" customWidth="1"/>
  </cols>
  <sheetData>
    <row r="1" ht="37.5" customHeight="1">
      <c r="A1" s="85" t="s">
        <v>44</v>
      </c>
    </row>
    <row r="2" spans="1:8" ht="12.75" customHeight="1">
      <c r="A2" s="166" t="s">
        <v>150</v>
      </c>
      <c r="B2" s="166"/>
      <c r="C2" s="166"/>
      <c r="D2" s="166"/>
      <c r="E2" s="166"/>
      <c r="F2" s="166"/>
      <c r="G2" s="166"/>
      <c r="H2" s="166"/>
    </row>
    <row r="3" spans="1:8" ht="15" customHeight="1">
      <c r="A3" s="166"/>
      <c r="B3" s="166"/>
      <c r="C3" s="166"/>
      <c r="D3" s="166"/>
      <c r="E3" s="166"/>
      <c r="F3" s="166"/>
      <c r="G3" s="166"/>
      <c r="H3" s="166"/>
    </row>
    <row r="4" spans="1:8" ht="12.75" customHeight="1">
      <c r="A4" s="167"/>
      <c r="B4" s="130"/>
      <c r="C4" s="130"/>
      <c r="D4" s="130"/>
      <c r="E4" s="130"/>
      <c r="F4" s="130"/>
      <c r="G4" s="130"/>
      <c r="H4" s="168"/>
    </row>
    <row r="5" spans="1:8" ht="15.75" customHeight="1">
      <c r="A5" s="169" t="str">
        <f>'P. BDI'!B3</f>
        <v>Edital :</v>
      </c>
      <c r="B5" s="131"/>
      <c r="C5" s="35" t="str">
        <f>'P. BDI'!C3:F3</f>
        <v>TP -xxx</v>
      </c>
      <c r="D5" s="131" t="s">
        <v>102</v>
      </c>
      <c r="E5" s="131"/>
      <c r="F5" s="170">
        <v>315</v>
      </c>
      <c r="G5" s="171"/>
      <c r="H5" s="172"/>
    </row>
    <row r="6" spans="1:8" ht="12.75" customHeight="1">
      <c r="A6" s="169" t="str">
        <f>'P. BDI'!B4</f>
        <v>Tomador: </v>
      </c>
      <c r="B6" s="131"/>
      <c r="C6" s="132" t="str">
        <f>'P. BDI'!C4:F4</f>
        <v>Prefeitura Municipal de Dois Vizinhos - PR</v>
      </c>
      <c r="D6" s="131" t="s">
        <v>61</v>
      </c>
      <c r="E6" s="131"/>
      <c r="F6" s="135">
        <f>H55/F5</f>
        <v>0</v>
      </c>
      <c r="G6" s="136"/>
      <c r="H6" s="172"/>
    </row>
    <row r="7" spans="1:8" ht="27" customHeight="1">
      <c r="A7" s="169" t="str">
        <f>'P. BDI'!B5</f>
        <v>Empreendimento: </v>
      </c>
      <c r="B7" s="131"/>
      <c r="C7" s="138" t="str">
        <f>'P. BDI'!C5:F5</f>
        <v>CONSTRUÇÃO DE MURO DE ALVENARIA ENTORNO DO CMEI NOSSA SENHORA DE LOURDES</v>
      </c>
      <c r="D7" s="140"/>
      <c r="E7" s="139"/>
      <c r="F7" s="139"/>
      <c r="G7" s="139"/>
      <c r="H7" s="173"/>
    </row>
    <row r="8" spans="1:8" ht="12.75" customHeight="1">
      <c r="A8" s="169" t="str">
        <f>'P. BDI'!B6</f>
        <v>Local da Obra:</v>
      </c>
      <c r="B8" s="131"/>
      <c r="C8" s="138" t="str">
        <f>'P. BDI'!C6:F6</f>
        <v>RUA ALAGOAS - BAIRRO NOSSA S. DE LOURDES</v>
      </c>
      <c r="D8" s="140"/>
      <c r="E8" s="139"/>
      <c r="F8" s="139"/>
      <c r="G8" s="139"/>
      <c r="H8" s="173"/>
    </row>
    <row r="9" spans="1:8" ht="12.75" customHeight="1">
      <c r="A9" s="169" t="str">
        <f>'P. BDI'!B7</f>
        <v>Empresa Prop.:</v>
      </c>
      <c r="B9" s="131"/>
      <c r="C9" s="35" t="str">
        <f>'P. BDI'!C7:F7</f>
        <v>xxxxxxxxxxxxxx</v>
      </c>
      <c r="D9" s="140"/>
      <c r="E9" s="139"/>
      <c r="F9" s="139"/>
      <c r="G9" s="139"/>
      <c r="H9" s="173"/>
    </row>
    <row r="10" spans="1:8" ht="12.75">
      <c r="A10" s="169" t="str">
        <f>'P. BDI'!B8</f>
        <v>CNPJ:</v>
      </c>
      <c r="B10" s="131"/>
      <c r="C10" s="35" t="str">
        <f>'P. BDI'!C8:F8</f>
        <v>xxxxxxxxxxxxxx</v>
      </c>
      <c r="D10" s="140"/>
      <c r="E10" s="139"/>
      <c r="F10" s="139"/>
      <c r="G10" s="139"/>
      <c r="H10" s="173"/>
    </row>
    <row r="11" spans="1:8" ht="12.75">
      <c r="A11" s="169" t="str">
        <f>'P. BDI'!B9</f>
        <v>Data Base:</v>
      </c>
      <c r="B11" s="131"/>
      <c r="C11" s="40" t="s">
        <v>42</v>
      </c>
      <c r="D11" s="140"/>
      <c r="E11" s="140"/>
      <c r="F11" s="141"/>
      <c r="G11" s="104"/>
      <c r="H11" s="174"/>
    </row>
    <row r="12" spans="1:13" ht="12.75">
      <c r="A12" s="169" t="s">
        <v>76</v>
      </c>
      <c r="B12" s="131"/>
      <c r="C12" s="142">
        <f>'P. BDI'!F31</f>
        <v>0.04712041884816753</v>
      </c>
      <c r="D12" s="140"/>
      <c r="E12" s="140"/>
      <c r="F12" s="141"/>
      <c r="G12" s="104"/>
      <c r="H12" s="174"/>
      <c r="M12" s="175"/>
    </row>
    <row r="13" spans="1:8" ht="12.75">
      <c r="A13" s="176"/>
      <c r="B13" s="177"/>
      <c r="C13" s="178"/>
      <c r="D13" s="179"/>
      <c r="E13" s="179"/>
      <c r="F13" s="179"/>
      <c r="G13" s="179"/>
      <c r="H13" s="180"/>
    </row>
    <row r="14" spans="1:8" s="182" customFormat="1" ht="25.5" customHeight="1">
      <c r="A14" s="181" t="s">
        <v>52</v>
      </c>
      <c r="B14" s="181" t="s">
        <v>112</v>
      </c>
      <c r="C14" s="181" t="s">
        <v>53</v>
      </c>
      <c r="D14" s="181" t="s">
        <v>49</v>
      </c>
      <c r="E14" s="181" t="s">
        <v>55</v>
      </c>
      <c r="F14" s="181" t="s">
        <v>54</v>
      </c>
      <c r="G14" s="181" t="s">
        <v>56</v>
      </c>
      <c r="H14" s="181" t="s">
        <v>57</v>
      </c>
    </row>
    <row r="15" spans="1:11" s="182" customFormat="1" ht="14.25" customHeight="1">
      <c r="A15" s="183"/>
      <c r="B15" s="184"/>
      <c r="C15" s="184"/>
      <c r="D15" s="184"/>
      <c r="E15" s="184"/>
      <c r="F15" s="184"/>
      <c r="G15" s="184"/>
      <c r="H15" s="185"/>
      <c r="K15" s="186"/>
    </row>
    <row r="16" spans="1:8" s="129" customFormat="1" ht="12.75">
      <c r="A16" s="187" t="s">
        <v>48</v>
      </c>
      <c r="B16" s="187"/>
      <c r="C16" s="187" t="s">
        <v>103</v>
      </c>
      <c r="D16" s="188"/>
      <c r="E16" s="189"/>
      <c r="F16" s="190"/>
      <c r="G16" s="191" t="s">
        <v>1</v>
      </c>
      <c r="H16" s="190">
        <f>SUM(H17:H19)</f>
        <v>0</v>
      </c>
    </row>
    <row r="17" spans="1:8" s="129" customFormat="1" ht="12.75">
      <c r="A17" s="192"/>
      <c r="B17" s="193"/>
      <c r="C17" s="39"/>
      <c r="D17" s="194"/>
      <c r="E17" s="195"/>
      <c r="F17" s="195"/>
      <c r="G17" s="195"/>
      <c r="H17" s="151"/>
    </row>
    <row r="18" spans="1:8" s="129" customFormat="1" ht="12.75">
      <c r="A18" s="192" t="s">
        <v>109</v>
      </c>
      <c r="B18" s="193" t="s">
        <v>105</v>
      </c>
      <c r="C18" s="39" t="s">
        <v>106</v>
      </c>
      <c r="D18" s="194" t="s">
        <v>0</v>
      </c>
      <c r="E18" s="195">
        <v>2.5</v>
      </c>
      <c r="F18" s="165"/>
      <c r="G18" s="195">
        <f>ROUND((F18*$C$12)+F18,2)</f>
        <v>0</v>
      </c>
      <c r="H18" s="196">
        <f>G18*E18</f>
        <v>0</v>
      </c>
    </row>
    <row r="19" spans="1:8" s="129" customFormat="1" ht="12.75">
      <c r="A19" s="192"/>
      <c r="B19" s="193"/>
      <c r="C19" s="39"/>
      <c r="D19" s="194"/>
      <c r="E19" s="195"/>
      <c r="F19" s="195"/>
      <c r="G19" s="195"/>
      <c r="H19" s="151"/>
    </row>
    <row r="20" spans="1:8" s="129" customFormat="1" ht="12.75">
      <c r="A20" s="187" t="s">
        <v>107</v>
      </c>
      <c r="B20" s="187"/>
      <c r="C20" s="187" t="s">
        <v>148</v>
      </c>
      <c r="D20" s="188"/>
      <c r="E20" s="189"/>
      <c r="F20" s="190"/>
      <c r="G20" s="191" t="s">
        <v>1</v>
      </c>
      <c r="H20" s="190">
        <f>SUM(H21:H43)</f>
        <v>0</v>
      </c>
    </row>
    <row r="21" spans="1:8" s="129" customFormat="1" ht="12.75">
      <c r="A21" s="192"/>
      <c r="B21" s="193"/>
      <c r="C21" s="42" t="s">
        <v>119</v>
      </c>
      <c r="D21" s="194"/>
      <c r="E21" s="195"/>
      <c r="F21" s="195"/>
      <c r="G21" s="195"/>
      <c r="H21" s="151"/>
    </row>
    <row r="22" spans="1:13" s="129" customFormat="1" ht="33.75">
      <c r="A22" s="192" t="s">
        <v>120</v>
      </c>
      <c r="B22" s="193">
        <v>98229</v>
      </c>
      <c r="C22" s="39" t="s">
        <v>111</v>
      </c>
      <c r="D22" s="194" t="s">
        <v>51</v>
      </c>
      <c r="E22" s="195">
        <v>81</v>
      </c>
      <c r="F22" s="165"/>
      <c r="G22" s="195">
        <f aca="true" t="shared" si="0" ref="G22:G31">ROUND((F22*$C$12)+F22,2)</f>
        <v>0</v>
      </c>
      <c r="H22" s="151">
        <f aca="true" t="shared" si="1" ref="H22:H27">G22*E22</f>
        <v>0</v>
      </c>
      <c r="M22" s="197"/>
    </row>
    <row r="23" spans="1:13" s="129" customFormat="1" ht="22.5">
      <c r="A23" s="192" t="s">
        <v>121</v>
      </c>
      <c r="B23" s="193">
        <v>92915</v>
      </c>
      <c r="C23" s="39" t="s">
        <v>143</v>
      </c>
      <c r="D23" s="194" t="s">
        <v>110</v>
      </c>
      <c r="E23" s="195">
        <v>98.79</v>
      </c>
      <c r="F23" s="165"/>
      <c r="G23" s="195">
        <f t="shared" si="0"/>
        <v>0</v>
      </c>
      <c r="H23" s="151">
        <f t="shared" si="1"/>
        <v>0</v>
      </c>
      <c r="M23" s="197"/>
    </row>
    <row r="24" spans="1:13" s="129" customFormat="1" ht="12.75">
      <c r="A24" s="192"/>
      <c r="B24" s="193"/>
      <c r="C24" s="42" t="s">
        <v>118</v>
      </c>
      <c r="D24" s="194"/>
      <c r="E24" s="195"/>
      <c r="F24" s="165"/>
      <c r="G24" s="195"/>
      <c r="H24" s="151"/>
      <c r="M24" s="197"/>
    </row>
    <row r="25" spans="1:13" s="129" customFormat="1" ht="12.75">
      <c r="A25" s="192" t="s">
        <v>151</v>
      </c>
      <c r="B25" s="193">
        <v>97082</v>
      </c>
      <c r="C25" s="39" t="s">
        <v>140</v>
      </c>
      <c r="D25" s="194" t="s">
        <v>50</v>
      </c>
      <c r="E25" s="195">
        <v>3.38</v>
      </c>
      <c r="F25" s="165"/>
      <c r="G25" s="195">
        <f t="shared" si="0"/>
        <v>0</v>
      </c>
      <c r="H25" s="151">
        <f t="shared" si="1"/>
        <v>0</v>
      </c>
      <c r="M25" s="197"/>
    </row>
    <row r="26" spans="1:13" s="129" customFormat="1" ht="22.5">
      <c r="A26" s="192" t="s">
        <v>124</v>
      </c>
      <c r="B26" s="193">
        <v>96536</v>
      </c>
      <c r="C26" s="39" t="s">
        <v>146</v>
      </c>
      <c r="D26" s="194" t="s">
        <v>0</v>
      </c>
      <c r="E26" s="195">
        <v>28.35</v>
      </c>
      <c r="F26" s="165"/>
      <c r="G26" s="195">
        <f t="shared" si="0"/>
        <v>0</v>
      </c>
      <c r="H26" s="151">
        <f t="shared" si="1"/>
        <v>0</v>
      </c>
      <c r="M26" s="197"/>
    </row>
    <row r="27" spans="1:13" s="129" customFormat="1" ht="22.5">
      <c r="A27" s="192" t="s">
        <v>125</v>
      </c>
      <c r="B27" s="193">
        <v>92916</v>
      </c>
      <c r="C27" s="39" t="s">
        <v>141</v>
      </c>
      <c r="D27" s="194" t="s">
        <v>110</v>
      </c>
      <c r="E27" s="195">
        <v>143.2</v>
      </c>
      <c r="F27" s="165"/>
      <c r="G27" s="195">
        <f t="shared" si="0"/>
        <v>0</v>
      </c>
      <c r="H27" s="151">
        <f t="shared" si="1"/>
        <v>0</v>
      </c>
      <c r="M27" s="197"/>
    </row>
    <row r="28" spans="1:17" s="129" customFormat="1" ht="22.5">
      <c r="A28" s="192" t="s">
        <v>123</v>
      </c>
      <c r="B28" s="193">
        <v>94971</v>
      </c>
      <c r="C28" s="39" t="s">
        <v>113</v>
      </c>
      <c r="D28" s="194" t="s">
        <v>50</v>
      </c>
      <c r="E28" s="195">
        <v>3.38</v>
      </c>
      <c r="F28" s="165"/>
      <c r="G28" s="195">
        <f t="shared" si="0"/>
        <v>0</v>
      </c>
      <c r="H28" s="151">
        <f>G28*E28</f>
        <v>0</v>
      </c>
      <c r="M28" s="197"/>
      <c r="Q28" s="129">
        <f>0.5*0.5*0.25</f>
        <v>0.0625</v>
      </c>
    </row>
    <row r="29" spans="1:17" s="129" customFormat="1" ht="12.75">
      <c r="A29" s="192"/>
      <c r="B29" s="193"/>
      <c r="C29" s="42" t="s">
        <v>116</v>
      </c>
      <c r="D29" s="194"/>
      <c r="E29" s="195"/>
      <c r="F29" s="165"/>
      <c r="G29" s="195"/>
      <c r="H29" s="151"/>
      <c r="M29" s="197"/>
      <c r="Q29" s="129">
        <f>Q28*54</f>
        <v>3.375</v>
      </c>
    </row>
    <row r="30" spans="1:13" s="129" customFormat="1" ht="12.75">
      <c r="A30" s="192" t="s">
        <v>126</v>
      </c>
      <c r="B30" s="193">
        <v>97082</v>
      </c>
      <c r="C30" s="39" t="s">
        <v>142</v>
      </c>
      <c r="D30" s="194" t="s">
        <v>50</v>
      </c>
      <c r="E30" s="195">
        <v>6.29</v>
      </c>
      <c r="F30" s="165"/>
      <c r="G30" s="195">
        <f t="shared" si="0"/>
        <v>0</v>
      </c>
      <c r="H30" s="151">
        <f aca="true" t="shared" si="2" ref="H30:H35">G30*E30</f>
        <v>0</v>
      </c>
      <c r="M30" s="197"/>
    </row>
    <row r="31" spans="1:13" s="129" customFormat="1" ht="22.5">
      <c r="A31" s="192" t="s">
        <v>122</v>
      </c>
      <c r="B31" s="193">
        <v>92915</v>
      </c>
      <c r="C31" s="39" t="s">
        <v>143</v>
      </c>
      <c r="D31" s="194" t="s">
        <v>110</v>
      </c>
      <c r="E31" s="195">
        <v>232.77</v>
      </c>
      <c r="F31" s="165"/>
      <c r="G31" s="195">
        <f t="shared" si="0"/>
        <v>0</v>
      </c>
      <c r="H31" s="151">
        <f t="shared" si="2"/>
        <v>0</v>
      </c>
      <c r="M31" s="197"/>
    </row>
    <row r="32" spans="1:8" s="129" customFormat="1" ht="22.5">
      <c r="A32" s="192" t="s">
        <v>127</v>
      </c>
      <c r="B32" s="193">
        <v>92916</v>
      </c>
      <c r="C32" s="39" t="s">
        <v>141</v>
      </c>
      <c r="D32" s="194" t="s">
        <v>110</v>
      </c>
      <c r="E32" s="195">
        <v>282.57</v>
      </c>
      <c r="F32" s="165"/>
      <c r="G32" s="195">
        <f aca="true" t="shared" si="3" ref="G32:G41">ROUND((F32*$C$12)+F32,2)</f>
        <v>0</v>
      </c>
      <c r="H32" s="151">
        <f t="shared" si="2"/>
        <v>0</v>
      </c>
    </row>
    <row r="33" spans="1:8" s="129" customFormat="1" ht="22.5">
      <c r="A33" s="192" t="s">
        <v>128</v>
      </c>
      <c r="B33" s="193">
        <v>92917</v>
      </c>
      <c r="C33" s="39" t="s">
        <v>144</v>
      </c>
      <c r="D33" s="194" t="s">
        <v>110</v>
      </c>
      <c r="E33" s="195">
        <v>303.72</v>
      </c>
      <c r="F33" s="165"/>
      <c r="G33" s="195">
        <f t="shared" si="3"/>
        <v>0</v>
      </c>
      <c r="H33" s="151">
        <f t="shared" si="2"/>
        <v>0</v>
      </c>
    </row>
    <row r="34" spans="1:8" s="129" customFormat="1" ht="22.5">
      <c r="A34" s="192" t="s">
        <v>129</v>
      </c>
      <c r="B34" s="193">
        <v>96536</v>
      </c>
      <c r="C34" s="39" t="s">
        <v>146</v>
      </c>
      <c r="D34" s="194" t="s">
        <v>0</v>
      </c>
      <c r="E34" s="195">
        <v>104.87</v>
      </c>
      <c r="F34" s="165"/>
      <c r="G34" s="195">
        <f t="shared" si="3"/>
        <v>0</v>
      </c>
      <c r="H34" s="151">
        <f t="shared" si="2"/>
        <v>0</v>
      </c>
    </row>
    <row r="35" spans="1:8" s="129" customFormat="1" ht="22.5">
      <c r="A35" s="192" t="s">
        <v>130</v>
      </c>
      <c r="B35" s="193">
        <v>94971</v>
      </c>
      <c r="C35" s="39" t="s">
        <v>113</v>
      </c>
      <c r="D35" s="194" t="s">
        <v>50</v>
      </c>
      <c r="E35" s="195">
        <v>9.52</v>
      </c>
      <c r="F35" s="165"/>
      <c r="G35" s="195">
        <f t="shared" si="3"/>
        <v>0</v>
      </c>
      <c r="H35" s="151">
        <f t="shared" si="2"/>
        <v>0</v>
      </c>
    </row>
    <row r="36" spans="1:8" s="129" customFormat="1" ht="45">
      <c r="A36" s="192" t="s">
        <v>152</v>
      </c>
      <c r="B36" s="193">
        <v>92442</v>
      </c>
      <c r="C36" s="41" t="s">
        <v>147</v>
      </c>
      <c r="D36" s="194" t="s">
        <v>0</v>
      </c>
      <c r="E36" s="195">
        <v>69.9</v>
      </c>
      <c r="F36" s="165"/>
      <c r="G36" s="195">
        <f t="shared" si="3"/>
        <v>0</v>
      </c>
      <c r="H36" s="151">
        <f>G36*E36</f>
        <v>0</v>
      </c>
    </row>
    <row r="37" spans="1:8" s="129" customFormat="1" ht="12.75">
      <c r="A37" s="192"/>
      <c r="B37" s="193"/>
      <c r="C37" s="42" t="s">
        <v>117</v>
      </c>
      <c r="D37" s="194"/>
      <c r="E37" s="195"/>
      <c r="F37" s="165"/>
      <c r="G37" s="195"/>
      <c r="H37" s="151"/>
    </row>
    <row r="38" spans="1:8" s="129" customFormat="1" ht="22.5">
      <c r="A38" s="192" t="s">
        <v>131</v>
      </c>
      <c r="B38" s="193">
        <v>94971</v>
      </c>
      <c r="C38" s="39" t="s">
        <v>113</v>
      </c>
      <c r="D38" s="194" t="s">
        <v>50</v>
      </c>
      <c r="E38" s="195">
        <v>4.08</v>
      </c>
      <c r="F38" s="165"/>
      <c r="G38" s="195">
        <f t="shared" si="3"/>
        <v>0</v>
      </c>
      <c r="H38" s="151">
        <f>G38*E38</f>
        <v>0</v>
      </c>
    </row>
    <row r="39" spans="1:8" s="129" customFormat="1" ht="22.5">
      <c r="A39" s="192" t="s">
        <v>132</v>
      </c>
      <c r="B39" s="193">
        <v>92915</v>
      </c>
      <c r="C39" s="39" t="s">
        <v>143</v>
      </c>
      <c r="D39" s="194" t="s">
        <v>110</v>
      </c>
      <c r="E39" s="195">
        <v>130.35</v>
      </c>
      <c r="F39" s="165"/>
      <c r="G39" s="195">
        <f t="shared" si="3"/>
        <v>0</v>
      </c>
      <c r="H39" s="151">
        <f>G39*E39</f>
        <v>0</v>
      </c>
    </row>
    <row r="40" spans="1:8" s="129" customFormat="1" ht="22.5">
      <c r="A40" s="192" t="s">
        <v>133</v>
      </c>
      <c r="B40" s="193">
        <v>92916</v>
      </c>
      <c r="C40" s="39" t="s">
        <v>141</v>
      </c>
      <c r="D40" s="194" t="s">
        <v>110</v>
      </c>
      <c r="E40" s="195">
        <v>71.31</v>
      </c>
      <c r="F40" s="165"/>
      <c r="G40" s="195">
        <f t="shared" si="3"/>
        <v>0</v>
      </c>
      <c r="H40" s="151">
        <f>G40*E40</f>
        <v>0</v>
      </c>
    </row>
    <row r="41" spans="1:8" s="129" customFormat="1" ht="22.5">
      <c r="A41" s="192" t="s">
        <v>134</v>
      </c>
      <c r="B41" s="193">
        <v>92919</v>
      </c>
      <c r="C41" s="39" t="s">
        <v>145</v>
      </c>
      <c r="D41" s="194" t="s">
        <v>110</v>
      </c>
      <c r="E41" s="195">
        <v>359.17</v>
      </c>
      <c r="F41" s="165"/>
      <c r="G41" s="195">
        <f t="shared" si="3"/>
        <v>0</v>
      </c>
      <c r="H41" s="151">
        <f>G41*E41</f>
        <v>0</v>
      </c>
    </row>
    <row r="42" spans="1:8" s="129" customFormat="1" ht="45">
      <c r="A42" s="192" t="s">
        <v>135</v>
      </c>
      <c r="B42" s="193">
        <v>92442</v>
      </c>
      <c r="C42" s="41" t="s">
        <v>147</v>
      </c>
      <c r="D42" s="194" t="s">
        <v>0</v>
      </c>
      <c r="E42" s="195">
        <v>60.48</v>
      </c>
      <c r="F42" s="165"/>
      <c r="G42" s="195">
        <f aca="true" t="shared" si="4" ref="G42:G47">ROUND((F42*$C$12)+F42,2)</f>
        <v>0</v>
      </c>
      <c r="H42" s="151">
        <f>G42*E42</f>
        <v>0</v>
      </c>
    </row>
    <row r="43" spans="1:8" s="129" customFormat="1" ht="12.75">
      <c r="A43" s="192"/>
      <c r="B43" s="193"/>
      <c r="C43" s="41"/>
      <c r="D43" s="194"/>
      <c r="E43" s="195"/>
      <c r="F43" s="195"/>
      <c r="G43" s="195"/>
      <c r="H43" s="151"/>
    </row>
    <row r="44" spans="1:8" s="129" customFormat="1" ht="12.75">
      <c r="A44" s="187" t="s">
        <v>108</v>
      </c>
      <c r="B44" s="187"/>
      <c r="C44" s="187" t="s">
        <v>136</v>
      </c>
      <c r="D44" s="188"/>
      <c r="E44" s="189"/>
      <c r="F44" s="190"/>
      <c r="G44" s="191" t="s">
        <v>1</v>
      </c>
      <c r="H44" s="190">
        <f>SUM(H45:H47)</f>
        <v>0</v>
      </c>
    </row>
    <row r="45" spans="1:8" s="129" customFormat="1" ht="12.75">
      <c r="A45" s="192"/>
      <c r="B45" s="193"/>
      <c r="C45" s="43"/>
      <c r="D45" s="194"/>
      <c r="E45" s="195"/>
      <c r="F45" s="195"/>
      <c r="G45" s="195"/>
      <c r="H45" s="151"/>
    </row>
    <row r="46" spans="1:8" s="129" customFormat="1" ht="45">
      <c r="A46" s="192" t="s">
        <v>137</v>
      </c>
      <c r="B46" s="193">
        <v>87505</v>
      </c>
      <c r="C46" s="41" t="s">
        <v>114</v>
      </c>
      <c r="D46" s="194" t="s">
        <v>0</v>
      </c>
      <c r="E46" s="195">
        <v>253.68</v>
      </c>
      <c r="F46" s="165"/>
      <c r="G46" s="195">
        <f t="shared" si="4"/>
        <v>0</v>
      </c>
      <c r="H46" s="151">
        <f>G46*E46</f>
        <v>0</v>
      </c>
    </row>
    <row r="47" spans="1:8" s="129" customFormat="1" ht="45">
      <c r="A47" s="192" t="s">
        <v>138</v>
      </c>
      <c r="B47" s="193">
        <v>87894</v>
      </c>
      <c r="C47" s="41" t="s">
        <v>115</v>
      </c>
      <c r="D47" s="194" t="s">
        <v>0</v>
      </c>
      <c r="E47" s="195">
        <v>629.1</v>
      </c>
      <c r="F47" s="165"/>
      <c r="G47" s="195">
        <f t="shared" si="4"/>
        <v>0</v>
      </c>
      <c r="H47" s="151">
        <f>G47*E47</f>
        <v>0</v>
      </c>
    </row>
    <row r="48" spans="1:8" s="129" customFormat="1" ht="12.75">
      <c r="A48" s="192"/>
      <c r="B48" s="193"/>
      <c r="C48" s="39"/>
      <c r="D48" s="194"/>
      <c r="E48" s="195"/>
      <c r="F48" s="195"/>
      <c r="G48" s="195"/>
      <c r="H48" s="151"/>
    </row>
    <row r="49" spans="1:8" ht="12.75">
      <c r="A49" s="198"/>
      <c r="B49" s="199"/>
      <c r="C49" s="38"/>
      <c r="D49" s="200"/>
      <c r="E49" s="201"/>
      <c r="F49" s="201"/>
      <c r="G49" s="195"/>
      <c r="H49" s="151"/>
    </row>
    <row r="50" spans="1:8" ht="12.75">
      <c r="A50" s="202"/>
      <c r="B50" s="203"/>
      <c r="C50" s="37"/>
      <c r="D50" s="204"/>
      <c r="E50" s="205"/>
      <c r="F50" s="205"/>
      <c r="G50" s="205"/>
      <c r="H50" s="155"/>
    </row>
    <row r="51" spans="1:8" ht="12.75" hidden="1">
      <c r="A51" s="202"/>
      <c r="B51" s="204"/>
      <c r="C51" s="37"/>
      <c r="D51" s="204"/>
      <c r="E51" s="205"/>
      <c r="F51" s="205"/>
      <c r="G51" s="205"/>
      <c r="H51" s="155"/>
    </row>
    <row r="52" spans="1:8" ht="12.75" hidden="1">
      <c r="A52" s="198"/>
      <c r="B52" s="200"/>
      <c r="C52" s="38"/>
      <c r="D52" s="200"/>
      <c r="E52" s="206"/>
      <c r="F52" s="206"/>
      <c r="G52" s="206"/>
      <c r="H52" s="159"/>
    </row>
    <row r="53" spans="1:8" ht="12.75">
      <c r="A53" s="207" t="s">
        <v>58</v>
      </c>
      <c r="B53" s="207"/>
      <c r="C53" s="207"/>
      <c r="D53" s="207"/>
      <c r="E53" s="207"/>
      <c r="F53" s="207"/>
      <c r="G53" s="207"/>
      <c r="H53" s="190">
        <f>ROUND(H55/(1+C12),2)</f>
        <v>0</v>
      </c>
    </row>
    <row r="54" spans="1:8" ht="12.75">
      <c r="A54" s="207" t="s">
        <v>62</v>
      </c>
      <c r="B54" s="207"/>
      <c r="C54" s="207"/>
      <c r="D54" s="207"/>
      <c r="E54" s="207"/>
      <c r="F54" s="207"/>
      <c r="G54" s="207"/>
      <c r="H54" s="190">
        <f>H55-H53</f>
        <v>0</v>
      </c>
    </row>
    <row r="55" spans="1:8" ht="12.75">
      <c r="A55" s="207" t="s">
        <v>59</v>
      </c>
      <c r="B55" s="207"/>
      <c r="C55" s="207"/>
      <c r="D55" s="207"/>
      <c r="E55" s="207"/>
      <c r="F55" s="207"/>
      <c r="G55" s="207"/>
      <c r="H55" s="190">
        <f>H16+H20+H44</f>
        <v>0</v>
      </c>
    </row>
    <row r="59" ht="12.75">
      <c r="J59" s="208"/>
    </row>
    <row r="60" spans="4:7" ht="12.75">
      <c r="D60" s="120" t="s">
        <v>99</v>
      </c>
      <c r="E60" s="68"/>
      <c r="F60" s="68"/>
      <c r="G60" s="68"/>
    </row>
    <row r="61" spans="4:7" ht="12.75">
      <c r="D61" s="121" t="s">
        <v>101</v>
      </c>
      <c r="E61" s="69"/>
      <c r="F61" s="69"/>
      <c r="G61" s="69"/>
    </row>
    <row r="62" spans="4:5" ht="12.75">
      <c r="D62" s="122"/>
      <c r="E62" s="34"/>
    </row>
    <row r="63" spans="4:5" ht="12.75">
      <c r="D63" s="122"/>
      <c r="E63" s="34"/>
    </row>
    <row r="64" spans="4:5" ht="12.75">
      <c r="D64" s="31"/>
      <c r="E64" s="89"/>
    </row>
    <row r="65" spans="4:5" ht="12.75">
      <c r="D65" s="89"/>
      <c r="E65" s="89"/>
    </row>
    <row r="66" spans="4:7" ht="12.75">
      <c r="D66" s="120" t="s">
        <v>100</v>
      </c>
      <c r="E66" s="83"/>
      <c r="F66" s="126"/>
      <c r="G66" s="124"/>
    </row>
    <row r="67" spans="4:7" ht="12.75">
      <c r="D67" s="121" t="s">
        <v>38</v>
      </c>
      <c r="E67" s="125"/>
      <c r="F67" s="124"/>
      <c r="G67" s="124"/>
    </row>
  </sheetData>
  <sheetProtection password="C637" sheet="1" selectLockedCells="1"/>
  <mergeCells count="18">
    <mergeCell ref="E60:G60"/>
    <mergeCell ref="E61:G61"/>
    <mergeCell ref="A7:B7"/>
    <mergeCell ref="A2:H3"/>
    <mergeCell ref="A5:B5"/>
    <mergeCell ref="D5:E5"/>
    <mergeCell ref="F5:G5"/>
    <mergeCell ref="A6:B6"/>
    <mergeCell ref="D6:E6"/>
    <mergeCell ref="F6:G6"/>
    <mergeCell ref="A11:B11"/>
    <mergeCell ref="A12:B12"/>
    <mergeCell ref="A53:G53"/>
    <mergeCell ref="A54:G54"/>
    <mergeCell ref="A55:G55"/>
    <mergeCell ref="A8:B8"/>
    <mergeCell ref="A9:B9"/>
    <mergeCell ref="A10:B10"/>
  </mergeCells>
  <conditionalFormatting sqref="C25:C31 C17:C19 C23 C42:C43 C21 C45:C52">
    <cfRule type="expression" priority="259" dxfId="34" stopIfTrue="1">
      <formula>ORÇAMENTO!#REF!=1</formula>
    </cfRule>
    <cfRule type="expression" priority="260" dxfId="35" stopIfTrue="1">
      <formula>ORÇAMENTO!#REF!=2</formula>
    </cfRule>
    <cfRule type="expression" priority="261" dxfId="36" stopIfTrue="1">
      <formula>ORÇAMENTO!#REF!=3</formula>
    </cfRule>
  </conditionalFormatting>
  <conditionalFormatting sqref="C22">
    <cfRule type="expression" priority="7" dxfId="34" stopIfTrue="1">
      <formula>ORÇAMENTO!#REF!=1</formula>
    </cfRule>
    <cfRule type="expression" priority="8" dxfId="35" stopIfTrue="1">
      <formula>ORÇAMENTO!#REF!=2</formula>
    </cfRule>
    <cfRule type="expression" priority="9" dxfId="36" stopIfTrue="1">
      <formula>ORÇAMENTO!#REF!=3</formula>
    </cfRule>
  </conditionalFormatting>
  <conditionalFormatting sqref="C34">
    <cfRule type="expression" priority="4" dxfId="34" stopIfTrue="1">
      <formula>ORÇAMENTO!#REF!=1</formula>
    </cfRule>
    <cfRule type="expression" priority="5" dxfId="35" stopIfTrue="1">
      <formula>ORÇAMENTO!#REF!=2</formula>
    </cfRule>
    <cfRule type="expression" priority="6" dxfId="36" stopIfTrue="1">
      <formula>ORÇAMENTO!#REF!=3</formula>
    </cfRule>
  </conditionalFormatting>
  <conditionalFormatting sqref="C36">
    <cfRule type="expression" priority="1" dxfId="34" stopIfTrue="1">
      <formula>ORÇAMENTO!#REF!=1</formula>
    </cfRule>
    <cfRule type="expression" priority="2" dxfId="35" stopIfTrue="1">
      <formula>ORÇAMENTO!#REF!=2</formula>
    </cfRule>
    <cfRule type="expression" priority="3" dxfId="36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7">
      <selection activeCell="G42" sqref="G42:I42"/>
    </sheetView>
  </sheetViews>
  <sheetFormatPr defaultColWidth="9.140625" defaultRowHeight="12.75"/>
  <cols>
    <col min="1" max="1" width="7.140625" style="127" customWidth="1"/>
    <col min="2" max="2" width="8.7109375" style="127" customWidth="1"/>
    <col min="3" max="3" width="49.8515625" style="127" customWidth="1"/>
    <col min="4" max="4" width="8.28125" style="127" customWidth="1"/>
    <col min="5" max="5" width="10.28125" style="127" customWidth="1"/>
    <col min="6" max="6" width="10.7109375" style="127" bestFit="1" customWidth="1"/>
    <col min="7" max="15" width="11.7109375" style="127" customWidth="1"/>
    <col min="16" max="16" width="10.7109375" style="127" customWidth="1"/>
    <col min="17" max="16384" width="9.140625" style="127" customWidth="1"/>
  </cols>
  <sheetData>
    <row r="1" ht="37.5" customHeight="1">
      <c r="A1" s="85" t="s">
        <v>44</v>
      </c>
    </row>
    <row r="2" spans="1:16" ht="12.75" customHeight="1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8" ht="12.75" customHeight="1">
      <c r="A4" s="130"/>
      <c r="B4" s="130"/>
      <c r="C4" s="130"/>
      <c r="D4" s="130"/>
      <c r="E4" s="130"/>
      <c r="F4" s="130"/>
      <c r="G4" s="130"/>
      <c r="H4" s="130"/>
    </row>
    <row r="5" spans="1:7" ht="15.75" customHeight="1">
      <c r="A5" s="131" t="str">
        <f>'P. BDI'!B3</f>
        <v>Edital :</v>
      </c>
      <c r="B5" s="131"/>
      <c r="C5" s="35" t="str">
        <f>'P. BDI'!C3:F3</f>
        <v>TP -xxx</v>
      </c>
      <c r="D5" s="131" t="s">
        <v>60</v>
      </c>
      <c r="E5" s="131"/>
      <c r="F5" s="133">
        <f>QCI!F8</f>
        <v>315</v>
      </c>
      <c r="G5" s="134"/>
    </row>
    <row r="6" spans="1:7" ht="12.75">
      <c r="A6" s="131" t="str">
        <f>'P. BDI'!B4</f>
        <v>Tomador: </v>
      </c>
      <c r="B6" s="131"/>
      <c r="C6" s="132" t="str">
        <f>'P. BDI'!C4:F4</f>
        <v>Prefeitura Municipal de Dois Vizinhos - PR</v>
      </c>
      <c r="D6" s="131" t="s">
        <v>79</v>
      </c>
      <c r="E6" s="131"/>
      <c r="F6" s="135">
        <f>E34</f>
        <v>0</v>
      </c>
      <c r="G6" s="136"/>
    </row>
    <row r="7" spans="1:8" ht="38.25">
      <c r="A7" s="131" t="str">
        <f>'P. BDI'!B5</f>
        <v>Empreendimento: </v>
      </c>
      <c r="B7" s="131"/>
      <c r="C7" s="138" t="str">
        <f>'P. BDI'!C5:F5</f>
        <v>CONSTRUÇÃO DE MURO DE ALVENARIA ENTORNO DO CMEI NOSSA SENHORA DE LOURDES</v>
      </c>
      <c r="D7" s="131" t="s">
        <v>61</v>
      </c>
      <c r="E7" s="131"/>
      <c r="F7" s="135">
        <f>F6/F5</f>
        <v>0</v>
      </c>
      <c r="G7" s="136"/>
      <c r="H7" s="139"/>
    </row>
    <row r="8" spans="1:8" ht="25.5">
      <c r="A8" s="131" t="str">
        <f>'P. BDI'!B6</f>
        <v>Local da Obra:</v>
      </c>
      <c r="B8" s="131"/>
      <c r="C8" s="138" t="str">
        <f>'P. BDI'!C6:F6</f>
        <v>RUA ALAGOAS - BAIRRO NOSSA S. DE LOURDES</v>
      </c>
      <c r="D8" s="140"/>
      <c r="E8" s="139"/>
      <c r="F8" s="139"/>
      <c r="G8" s="139"/>
      <c r="H8" s="139"/>
    </row>
    <row r="9" spans="1:8" ht="12.75">
      <c r="A9" s="131" t="str">
        <f>'P. BDI'!B7</f>
        <v>Empresa Prop.:</v>
      </c>
      <c r="B9" s="131"/>
      <c r="C9" s="35" t="str">
        <f>'P. BDI'!C7:F7</f>
        <v>xxxxxxxxxxxxxx</v>
      </c>
      <c r="D9" s="140"/>
      <c r="E9" s="139"/>
      <c r="F9" s="139"/>
      <c r="G9" s="139"/>
      <c r="H9" s="139"/>
    </row>
    <row r="10" spans="1:8" ht="12.75">
      <c r="A10" s="131" t="str">
        <f>'P. BDI'!B8</f>
        <v>CNPJ:</v>
      </c>
      <c r="B10" s="131"/>
      <c r="C10" s="35" t="str">
        <f>'P. BDI'!C8:F8</f>
        <v>xxxxxxxxxxxxxx</v>
      </c>
      <c r="D10" s="140"/>
      <c r="E10" s="139"/>
      <c r="F10" s="139"/>
      <c r="G10" s="139"/>
      <c r="H10" s="139"/>
    </row>
    <row r="11" spans="1:8" ht="12.75">
      <c r="A11" s="131" t="str">
        <f>'P. BDI'!B9</f>
        <v>Data Base:</v>
      </c>
      <c r="B11" s="131"/>
      <c r="C11" s="36" t="str">
        <f>'P. BDI'!C9:F9</f>
        <v>xxxxxxxxxxxxxx</v>
      </c>
      <c r="D11" s="140"/>
      <c r="E11" s="140"/>
      <c r="F11" s="141"/>
      <c r="G11" s="104"/>
      <c r="H11" s="104"/>
    </row>
    <row r="12" spans="1:8" ht="12.75">
      <c r="A12" s="131" t="s">
        <v>84</v>
      </c>
      <c r="B12" s="131"/>
      <c r="C12" s="142">
        <f>'P. BDI'!F31</f>
        <v>0.04712041884816753</v>
      </c>
      <c r="D12" s="140"/>
      <c r="E12" s="140"/>
      <c r="F12" s="141"/>
      <c r="G12" s="104"/>
      <c r="H12" s="104"/>
    </row>
    <row r="13" spans="1:8" ht="12.75">
      <c r="A13" s="143"/>
      <c r="B13" s="144"/>
      <c r="C13" s="145"/>
      <c r="D13" s="139"/>
      <c r="E13" s="139"/>
      <c r="F13" s="139"/>
      <c r="G13" s="139"/>
      <c r="H13" s="139"/>
    </row>
    <row r="15" spans="2:16" ht="12.75">
      <c r="B15" s="146" t="s">
        <v>52</v>
      </c>
      <c r="C15" s="147" t="s">
        <v>78</v>
      </c>
      <c r="D15" s="147"/>
      <c r="E15" s="147" t="s">
        <v>85</v>
      </c>
      <c r="F15" s="147"/>
      <c r="G15" s="146" t="s">
        <v>86</v>
      </c>
      <c r="H15" s="146" t="s">
        <v>87</v>
      </c>
      <c r="I15" s="146" t="s">
        <v>88</v>
      </c>
      <c r="J15" s="146" t="s">
        <v>89</v>
      </c>
      <c r="K15" s="146" t="s">
        <v>90</v>
      </c>
      <c r="L15" s="146" t="s">
        <v>91</v>
      </c>
      <c r="M15" s="146" t="s">
        <v>92</v>
      </c>
      <c r="N15" s="146" t="s">
        <v>93</v>
      </c>
      <c r="O15" s="146" t="s">
        <v>94</v>
      </c>
      <c r="P15" s="146" t="s">
        <v>95</v>
      </c>
    </row>
    <row r="16" spans="2:16" ht="12.75">
      <c r="B16" s="148" t="str">
        <f>QCI!B26</f>
        <v>.1</v>
      </c>
      <c r="C16" s="77" t="str">
        <f>QCI!C26</f>
        <v>SERVIÇOS PRELIMINARES</v>
      </c>
      <c r="D16" s="77"/>
      <c r="E16" s="150">
        <f>QCI!F26</f>
        <v>0</v>
      </c>
      <c r="F16" s="150"/>
      <c r="G16" s="209">
        <v>0</v>
      </c>
      <c r="H16" s="209">
        <v>0</v>
      </c>
      <c r="I16" s="209">
        <v>0</v>
      </c>
      <c r="J16" s="211"/>
      <c r="K16" s="211"/>
      <c r="L16" s="211"/>
      <c r="M16" s="211"/>
      <c r="N16" s="211"/>
      <c r="O16" s="211"/>
      <c r="P16" s="212">
        <f aca="true" t="shared" si="0" ref="P16:P24">SUM(G16:O16)</f>
        <v>0</v>
      </c>
    </row>
    <row r="17" spans="2:16" ht="12.75" customHeight="1">
      <c r="B17" s="148" t="str">
        <f>QCI!B27</f>
        <v>.2</v>
      </c>
      <c r="C17" s="77" t="str">
        <f>QCI!C27</f>
        <v>ESTRUTURA</v>
      </c>
      <c r="D17" s="77"/>
      <c r="E17" s="150">
        <f>QCI!F27</f>
        <v>0</v>
      </c>
      <c r="F17" s="150"/>
      <c r="G17" s="210">
        <v>0</v>
      </c>
      <c r="H17" s="210">
        <v>0</v>
      </c>
      <c r="I17" s="209">
        <v>0</v>
      </c>
      <c r="J17" s="211"/>
      <c r="K17" s="211"/>
      <c r="L17" s="211"/>
      <c r="M17" s="211"/>
      <c r="N17" s="211"/>
      <c r="O17" s="211"/>
      <c r="P17" s="212">
        <f t="shared" si="0"/>
        <v>0</v>
      </c>
    </row>
    <row r="18" spans="2:16" ht="12.75">
      <c r="B18" s="148" t="str">
        <f>QCI!B28</f>
        <v>.3</v>
      </c>
      <c r="C18" s="77" t="str">
        <f>QCI!C28</f>
        <v>ALVENARIA</v>
      </c>
      <c r="D18" s="77"/>
      <c r="E18" s="150">
        <f>QCI!F28</f>
        <v>0</v>
      </c>
      <c r="F18" s="150"/>
      <c r="G18" s="210">
        <v>0</v>
      </c>
      <c r="H18" s="210">
        <v>0</v>
      </c>
      <c r="I18" s="209">
        <v>0</v>
      </c>
      <c r="J18" s="213"/>
      <c r="K18" s="213"/>
      <c r="L18" s="213"/>
      <c r="M18" s="213"/>
      <c r="N18" s="213"/>
      <c r="O18" s="213"/>
      <c r="P18" s="212">
        <f t="shared" si="0"/>
        <v>0</v>
      </c>
    </row>
    <row r="19" spans="2:16" ht="12.75">
      <c r="B19" s="148"/>
      <c r="C19" s="77"/>
      <c r="D19" s="77"/>
      <c r="E19" s="150"/>
      <c r="F19" s="150"/>
      <c r="G19" s="213"/>
      <c r="H19" s="213"/>
      <c r="I19" s="213"/>
      <c r="J19" s="213"/>
      <c r="K19" s="213"/>
      <c r="L19" s="213"/>
      <c r="M19" s="213"/>
      <c r="N19" s="213"/>
      <c r="O19" s="213"/>
      <c r="P19" s="212">
        <f t="shared" si="0"/>
        <v>0</v>
      </c>
    </row>
    <row r="20" spans="2:16" ht="12.75">
      <c r="B20" s="148"/>
      <c r="C20" s="77"/>
      <c r="D20" s="77"/>
      <c r="E20" s="150"/>
      <c r="F20" s="150"/>
      <c r="G20" s="213"/>
      <c r="H20" s="213"/>
      <c r="I20" s="213"/>
      <c r="J20" s="213"/>
      <c r="K20" s="213"/>
      <c r="L20" s="213"/>
      <c r="M20" s="213"/>
      <c r="N20" s="213"/>
      <c r="O20" s="213"/>
      <c r="P20" s="212">
        <f t="shared" si="0"/>
        <v>0</v>
      </c>
    </row>
    <row r="21" spans="2:16" ht="12.75">
      <c r="B21" s="148"/>
      <c r="C21" s="77"/>
      <c r="D21" s="77"/>
      <c r="E21" s="150"/>
      <c r="F21" s="150"/>
      <c r="G21" s="213"/>
      <c r="H21" s="213"/>
      <c r="I21" s="213"/>
      <c r="J21" s="213"/>
      <c r="K21" s="213"/>
      <c r="L21" s="213"/>
      <c r="M21" s="213"/>
      <c r="N21" s="213"/>
      <c r="O21" s="213"/>
      <c r="P21" s="212">
        <f t="shared" si="0"/>
        <v>0</v>
      </c>
    </row>
    <row r="22" spans="2:16" ht="12.75">
      <c r="B22" s="148"/>
      <c r="C22" s="77"/>
      <c r="D22" s="77"/>
      <c r="E22" s="150"/>
      <c r="F22" s="150"/>
      <c r="G22" s="213"/>
      <c r="H22" s="213"/>
      <c r="I22" s="213"/>
      <c r="J22" s="213"/>
      <c r="K22" s="213"/>
      <c r="L22" s="213"/>
      <c r="M22" s="213"/>
      <c r="N22" s="213"/>
      <c r="O22" s="213"/>
      <c r="P22" s="212">
        <f t="shared" si="0"/>
        <v>0</v>
      </c>
    </row>
    <row r="23" spans="2:16" ht="12.75">
      <c r="B23" s="148"/>
      <c r="C23" s="77"/>
      <c r="D23" s="77"/>
      <c r="E23" s="150"/>
      <c r="F23" s="150"/>
      <c r="G23" s="213"/>
      <c r="H23" s="213"/>
      <c r="I23" s="213"/>
      <c r="J23" s="213"/>
      <c r="K23" s="213"/>
      <c r="L23" s="213"/>
      <c r="M23" s="213"/>
      <c r="N23" s="213"/>
      <c r="O23" s="213"/>
      <c r="P23" s="212">
        <f t="shared" si="0"/>
        <v>0</v>
      </c>
    </row>
    <row r="24" spans="2:16" ht="12.75">
      <c r="B24" s="148"/>
      <c r="C24" s="77"/>
      <c r="D24" s="77"/>
      <c r="E24" s="150"/>
      <c r="F24" s="150"/>
      <c r="G24" s="213"/>
      <c r="H24" s="213"/>
      <c r="I24" s="213"/>
      <c r="J24" s="213"/>
      <c r="K24" s="213"/>
      <c r="L24" s="213"/>
      <c r="M24" s="213"/>
      <c r="N24" s="213"/>
      <c r="O24" s="213"/>
      <c r="P24" s="212">
        <f t="shared" si="0"/>
        <v>0</v>
      </c>
    </row>
    <row r="25" spans="2:16" ht="12.75">
      <c r="B25" s="148"/>
      <c r="C25" s="77"/>
      <c r="D25" s="77"/>
      <c r="E25" s="150"/>
      <c r="F25" s="150"/>
      <c r="G25" s="213"/>
      <c r="H25" s="213"/>
      <c r="I25" s="213"/>
      <c r="J25" s="213"/>
      <c r="K25" s="213"/>
      <c r="L25" s="213"/>
      <c r="M25" s="213"/>
      <c r="N25" s="213"/>
      <c r="O25" s="213"/>
      <c r="P25" s="212"/>
    </row>
    <row r="26" spans="2:16" ht="12.75">
      <c r="B26" s="148"/>
      <c r="C26" s="77"/>
      <c r="D26" s="77"/>
      <c r="E26" s="150"/>
      <c r="F26" s="150"/>
      <c r="G26" s="213"/>
      <c r="H26" s="213"/>
      <c r="I26" s="213"/>
      <c r="J26" s="213"/>
      <c r="K26" s="213"/>
      <c r="L26" s="213"/>
      <c r="M26" s="213"/>
      <c r="N26" s="213"/>
      <c r="O26" s="213"/>
      <c r="P26" s="212"/>
    </row>
    <row r="27" spans="2:16" ht="12.75">
      <c r="B27" s="148"/>
      <c r="C27" s="75"/>
      <c r="D27" s="75"/>
      <c r="E27" s="153"/>
      <c r="F27" s="153"/>
      <c r="G27" s="213"/>
      <c r="H27" s="213"/>
      <c r="I27" s="213"/>
      <c r="J27" s="213"/>
      <c r="K27" s="213"/>
      <c r="L27" s="213"/>
      <c r="M27" s="213"/>
      <c r="N27" s="213"/>
      <c r="O27" s="213"/>
      <c r="P27" s="212"/>
    </row>
    <row r="28" spans="2:16" ht="12.75">
      <c r="B28" s="148"/>
      <c r="C28" s="75"/>
      <c r="D28" s="75"/>
      <c r="E28" s="153"/>
      <c r="F28" s="153"/>
      <c r="G28" s="213"/>
      <c r="H28" s="213"/>
      <c r="I28" s="213"/>
      <c r="J28" s="213"/>
      <c r="K28" s="213"/>
      <c r="L28" s="213"/>
      <c r="M28" s="213"/>
      <c r="N28" s="213"/>
      <c r="O28" s="213"/>
      <c r="P28" s="212"/>
    </row>
    <row r="29" spans="2:16" ht="12.75">
      <c r="B29" s="152"/>
      <c r="C29" s="75"/>
      <c r="D29" s="75"/>
      <c r="E29" s="153"/>
      <c r="F29" s="153"/>
      <c r="G29" s="213"/>
      <c r="H29" s="213"/>
      <c r="I29" s="213"/>
      <c r="J29" s="213"/>
      <c r="K29" s="213"/>
      <c r="L29" s="213"/>
      <c r="M29" s="213"/>
      <c r="N29" s="213"/>
      <c r="O29" s="213"/>
      <c r="P29" s="212"/>
    </row>
    <row r="30" spans="2:16" ht="12.75">
      <c r="B30" s="152"/>
      <c r="C30" s="75"/>
      <c r="D30" s="75"/>
      <c r="E30" s="153"/>
      <c r="F30" s="153"/>
      <c r="G30" s="213"/>
      <c r="H30" s="213"/>
      <c r="I30" s="213"/>
      <c r="J30" s="213"/>
      <c r="K30" s="213"/>
      <c r="L30" s="213"/>
      <c r="M30" s="213"/>
      <c r="N30" s="213"/>
      <c r="O30" s="213"/>
      <c r="P30" s="212"/>
    </row>
    <row r="31" spans="2:16" ht="12.75">
      <c r="B31" s="152"/>
      <c r="C31" s="75"/>
      <c r="D31" s="75"/>
      <c r="E31" s="153"/>
      <c r="F31" s="153"/>
      <c r="G31" s="213"/>
      <c r="H31" s="213"/>
      <c r="I31" s="213"/>
      <c r="J31" s="213"/>
      <c r="K31" s="213"/>
      <c r="L31" s="213"/>
      <c r="M31" s="213"/>
      <c r="N31" s="213"/>
      <c r="O31" s="213"/>
      <c r="P31" s="212"/>
    </row>
    <row r="32" spans="2:16" ht="12.75">
      <c r="B32" s="156"/>
      <c r="C32" s="76"/>
      <c r="D32" s="76"/>
      <c r="E32" s="158"/>
      <c r="F32" s="158"/>
      <c r="G32" s="214"/>
      <c r="H32" s="214"/>
      <c r="I32" s="214"/>
      <c r="J32" s="214"/>
      <c r="K32" s="214"/>
      <c r="L32" s="214"/>
      <c r="M32" s="214"/>
      <c r="N32" s="214"/>
      <c r="O32" s="214"/>
      <c r="P32" s="212"/>
    </row>
    <row r="33" spans="2:16" ht="12.75">
      <c r="B33" s="215" t="s">
        <v>97</v>
      </c>
      <c r="C33" s="215"/>
      <c r="D33" s="215"/>
      <c r="E33" s="216">
        <v>1</v>
      </c>
      <c r="F33" s="217"/>
      <c r="G33" s="218" t="e">
        <f>G34/$E$34</f>
        <v>#DIV/0!</v>
      </c>
      <c r="H33" s="218" t="e">
        <f aca="true" t="shared" si="1" ref="H33:O33">H34/$E$34</f>
        <v>#DIV/0!</v>
      </c>
      <c r="I33" s="218" t="e">
        <f t="shared" si="1"/>
        <v>#DIV/0!</v>
      </c>
      <c r="J33" s="218" t="e">
        <f t="shared" si="1"/>
        <v>#DIV/0!</v>
      </c>
      <c r="K33" s="218" t="e">
        <f t="shared" si="1"/>
        <v>#DIV/0!</v>
      </c>
      <c r="L33" s="218" t="e">
        <f>L34/$E$34</f>
        <v>#DIV/0!</v>
      </c>
      <c r="M33" s="218" t="e">
        <f t="shared" si="1"/>
        <v>#DIV/0!</v>
      </c>
      <c r="N33" s="218" t="e">
        <f t="shared" si="1"/>
        <v>#DIV/0!</v>
      </c>
      <c r="O33" s="218" t="e">
        <f t="shared" si="1"/>
        <v>#DIV/0!</v>
      </c>
      <c r="P33" s="219" t="e">
        <f>SUM(G33:O33)</f>
        <v>#DIV/0!</v>
      </c>
    </row>
    <row r="34" spans="2:16" ht="12.75">
      <c r="B34" s="215" t="s">
        <v>2</v>
      </c>
      <c r="C34" s="215"/>
      <c r="D34" s="215"/>
      <c r="E34" s="220">
        <f>SUM(E16:F32)</f>
        <v>0</v>
      </c>
      <c r="F34" s="153"/>
      <c r="G34" s="221">
        <f aca="true" t="shared" si="2" ref="G34:L34">(G16*$E$16)+(G17*$E$17)+(G18*$E$18)+(G19*$E$19)+(G20*$E$20)+(G21*$E$21)+(G22*$E$22)+(G23*$E$23)+(G24*$E$24)+(G25*$E$25)</f>
        <v>0</v>
      </c>
      <c r="H34" s="221">
        <f t="shared" si="2"/>
        <v>0</v>
      </c>
      <c r="I34" s="221">
        <f t="shared" si="2"/>
        <v>0</v>
      </c>
      <c r="J34" s="221">
        <f t="shared" si="2"/>
        <v>0</v>
      </c>
      <c r="K34" s="221">
        <f t="shared" si="2"/>
        <v>0</v>
      </c>
      <c r="L34" s="221">
        <f t="shared" si="2"/>
        <v>0</v>
      </c>
      <c r="M34" s="221">
        <f>(M24*$E$24)+(M25*$E$25)+(M23*$E$23)</f>
        <v>0</v>
      </c>
      <c r="N34" s="221">
        <f>(N16*$E$16)+(N17*$E$17)+(N18*$E$18)+(N19*$E$19)+(N20*$E$20)+(N21*$E$21)+(N22*$E$22)+(N23*$E$24)+(N24*$E$23)+(N25*$E$26)+(N26*$E$25)</f>
        <v>0</v>
      </c>
      <c r="O34" s="221">
        <f>(O16*$E$16)+(O17*$E$17)+(O18*$E$18)+(O19*$E$19)+(O20*$E$20)+(O21*$E$21)+(O22*$E$22)+(O23*$E$24)+(O24*$E$23)+(O25*$E$26)+(O26*$E$25)</f>
        <v>0</v>
      </c>
      <c r="P34" s="222"/>
    </row>
    <row r="35" spans="2:16" ht="12.75">
      <c r="B35" s="215" t="s">
        <v>96</v>
      </c>
      <c r="C35" s="215"/>
      <c r="D35" s="215"/>
      <c r="E35" s="223"/>
      <c r="F35" s="224"/>
      <c r="G35" s="225">
        <f>G34</f>
        <v>0</v>
      </c>
      <c r="H35" s="225">
        <f>H34+G35</f>
        <v>0</v>
      </c>
      <c r="I35" s="225">
        <f aca="true" t="shared" si="3" ref="I35:O35">I34+H35</f>
        <v>0</v>
      </c>
      <c r="J35" s="225">
        <f t="shared" si="3"/>
        <v>0</v>
      </c>
      <c r="K35" s="225">
        <f t="shared" si="3"/>
        <v>0</v>
      </c>
      <c r="L35" s="225">
        <f t="shared" si="3"/>
        <v>0</v>
      </c>
      <c r="M35" s="225">
        <f t="shared" si="3"/>
        <v>0</v>
      </c>
      <c r="N35" s="225">
        <f>N34+M35</f>
        <v>0</v>
      </c>
      <c r="O35" s="225">
        <f t="shared" si="3"/>
        <v>0</v>
      </c>
      <c r="P35" s="226"/>
    </row>
    <row r="41" spans="6:9" ht="12.75">
      <c r="F41" s="120" t="s">
        <v>99</v>
      </c>
      <c r="G41" s="68"/>
      <c r="H41" s="68"/>
      <c r="I41" s="68"/>
    </row>
    <row r="42" spans="6:9" ht="12.75">
      <c r="F42" s="121" t="s">
        <v>101</v>
      </c>
      <c r="G42" s="69"/>
      <c r="H42" s="69"/>
      <c r="I42" s="69"/>
    </row>
    <row r="43" spans="6:7" ht="12.75">
      <c r="F43" s="122"/>
      <c r="G43" s="34"/>
    </row>
    <row r="44" spans="6:7" ht="12.75">
      <c r="F44" s="122"/>
      <c r="G44" s="34"/>
    </row>
    <row r="45" spans="6:7" ht="12.75">
      <c r="F45" s="31"/>
      <c r="G45" s="89"/>
    </row>
    <row r="46" spans="6:7" ht="12.75">
      <c r="F46" s="89"/>
      <c r="G46" s="89"/>
    </row>
    <row r="47" spans="6:9" ht="12.75">
      <c r="F47" s="120" t="s">
        <v>100</v>
      </c>
      <c r="G47" s="83"/>
      <c r="H47" s="126"/>
      <c r="I47" s="124"/>
    </row>
    <row r="48" spans="6:9" ht="12.75">
      <c r="F48" s="121" t="s">
        <v>38</v>
      </c>
      <c r="G48" s="125"/>
      <c r="H48" s="124"/>
      <c r="I48" s="124"/>
    </row>
  </sheetData>
  <sheetProtection password="C637" sheet="1" selectLockedCells="1"/>
  <mergeCells count="59">
    <mergeCell ref="G41:I41"/>
    <mergeCell ref="G42:I42"/>
    <mergeCell ref="C23:D23"/>
    <mergeCell ref="C24:D24"/>
    <mergeCell ref="C25:D25"/>
    <mergeCell ref="C26:D26"/>
    <mergeCell ref="C29:D29"/>
    <mergeCell ref="C30:D30"/>
    <mergeCell ref="C28:D28"/>
    <mergeCell ref="E28:F28"/>
    <mergeCell ref="E21:F21"/>
    <mergeCell ref="E22:F22"/>
    <mergeCell ref="E23:F23"/>
    <mergeCell ref="E24:F24"/>
    <mergeCell ref="E25:F25"/>
    <mergeCell ref="E26:F26"/>
    <mergeCell ref="C15:D15"/>
    <mergeCell ref="C16:D16"/>
    <mergeCell ref="C17:D17"/>
    <mergeCell ref="C18:D18"/>
    <mergeCell ref="C19:D19"/>
    <mergeCell ref="C20:D20"/>
    <mergeCell ref="C21:D21"/>
    <mergeCell ref="C22:D22"/>
    <mergeCell ref="E15:F15"/>
    <mergeCell ref="E16:F16"/>
    <mergeCell ref="E17:F17"/>
    <mergeCell ref="C27:D27"/>
    <mergeCell ref="E18:F18"/>
    <mergeCell ref="E19:F19"/>
    <mergeCell ref="E20:F20"/>
    <mergeCell ref="E27:F27"/>
    <mergeCell ref="C31:D31"/>
    <mergeCell ref="C32:D32"/>
    <mergeCell ref="B35:D35"/>
    <mergeCell ref="E35:F35"/>
    <mergeCell ref="E31:F31"/>
    <mergeCell ref="E32:F32"/>
    <mergeCell ref="E33:F33"/>
    <mergeCell ref="E34:F34"/>
    <mergeCell ref="B34:D34"/>
    <mergeCell ref="B33:D33"/>
    <mergeCell ref="A2:P3"/>
    <mergeCell ref="A11:B11"/>
    <mergeCell ref="A12:B12"/>
    <mergeCell ref="E29:F29"/>
    <mergeCell ref="E30:F30"/>
    <mergeCell ref="A7:B7"/>
    <mergeCell ref="D7:E7"/>
    <mergeCell ref="F7:G7"/>
    <mergeCell ref="A8:B8"/>
    <mergeCell ref="A9:B9"/>
    <mergeCell ref="A10:B10"/>
    <mergeCell ref="A5:B5"/>
    <mergeCell ref="D5:E5"/>
    <mergeCell ref="F5:G5"/>
    <mergeCell ref="A6:B6"/>
    <mergeCell ref="D6:E6"/>
    <mergeCell ref="F6:G6"/>
  </mergeCells>
  <conditionalFormatting sqref="C16:C31">
    <cfRule type="expression" priority="13" dxfId="34" stopIfTrue="1">
      <formula>$J16=1</formula>
    </cfRule>
    <cfRule type="expression" priority="14" dxfId="35" stopIfTrue="1">
      <formula>$K16=2</formula>
    </cfRule>
    <cfRule type="expression" priority="15" dxfId="36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2019-03-12T18:00:22Z</cp:lastPrinted>
  <dcterms:created xsi:type="dcterms:W3CDTF">2006-10-10T19:21:35Z</dcterms:created>
  <dcterms:modified xsi:type="dcterms:W3CDTF">2019-03-12T18:07:51Z</dcterms:modified>
  <cp:category/>
  <cp:version/>
  <cp:contentType/>
  <cp:contentStatus/>
</cp:coreProperties>
</file>