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1230" windowWidth="11340" windowHeight="9030" tabRatio="1000" activeTab="3"/>
  </bookViews>
  <sheets>
    <sheet name="P. BDI" sheetId="1" r:id="rId1"/>
    <sheet name="QCI" sheetId="2" r:id="rId2"/>
    <sheet name="Orçamento" sheetId="3" r:id="rId3"/>
    <sheet name="CRON" sheetId="4" r:id="rId4"/>
    <sheet name="composiçoes" sheetId="5" state="hidden" r:id="rId5"/>
  </sheets>
  <definedNames>
    <definedName name="_xlnm.Print_Area" localSheetId="3">'CRON'!$A$2:$S$45</definedName>
    <definedName name="_xlnm.Print_Area" localSheetId="2">'Orçamento'!$A$1:$H$97</definedName>
    <definedName name="_xlnm.Print_Area" localSheetId="0">'P. BDI'!$A$2:$F$47</definedName>
    <definedName name="_xlnm.Print_Area" localSheetId="1">'QCI'!$A$2:$H$65</definedName>
  </definedNames>
  <calcPr fullCalcOnLoad="1"/>
</workbook>
</file>

<file path=xl/sharedStrings.xml><?xml version="1.0" encoding="utf-8"?>
<sst xmlns="http://schemas.openxmlformats.org/spreadsheetml/2006/main" count="435" uniqueCount="244">
  <si>
    <t>M2</t>
  </si>
  <si>
    <t>TOTAL DO GRUPO:</t>
  </si>
  <si>
    <t>TOTAL:</t>
  </si>
  <si>
    <t>BDI - Bonificações e Despesas Indiretas</t>
  </si>
  <si>
    <t xml:space="preserve">Tomador: </t>
  </si>
  <si>
    <t xml:space="preserve">Empreendimento: </t>
  </si>
  <si>
    <t>Identifique o tipo de obra:</t>
  </si>
  <si>
    <t>Construção de edifícios:</t>
  </si>
  <si>
    <t>Informe a base de cálculo do ISSQN.</t>
  </si>
  <si>
    <t>Construção de rodovias e ferrovias:</t>
  </si>
  <si>
    <t>Sobre os serviços.</t>
  </si>
  <si>
    <t>Construção de redes de abastecimento de água, coleta de esgoto e construções correlatas:</t>
  </si>
  <si>
    <t>Sobre a mão-de-obra.</t>
  </si>
  <si>
    <t>Construção e manutenção de estações e redes de distribuição de energia elétrica:</t>
  </si>
  <si>
    <t>Informe a ocorrência da DESONERAÇÃO da folha de pagamento. Lei 12844/2013.</t>
  </si>
  <si>
    <t>Obras portuárias, marítimas e fluviais:</t>
  </si>
  <si>
    <t>SEM Desoneração.</t>
  </si>
  <si>
    <t>Fornecimento de materiais e equipamentos:</t>
  </si>
  <si>
    <t>COM Desoneração.</t>
  </si>
  <si>
    <t>Intervalo de admissibilidade</t>
  </si>
  <si>
    <t>Item Componente do BDI</t>
  </si>
  <si>
    <t>1º Quartil</t>
  </si>
  <si>
    <t>Médio</t>
  </si>
  <si>
    <t>3º Quartil</t>
  </si>
  <si>
    <t>Valores Propostos</t>
  </si>
  <si>
    <r>
      <t>A</t>
    </r>
    <r>
      <rPr>
        <sz val="12"/>
        <rFont val="Arial"/>
        <family val="2"/>
      </rPr>
      <t xml:space="preserve">dministração 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>entral</t>
    </r>
  </si>
  <si>
    <r>
      <t>S</t>
    </r>
    <r>
      <rPr>
        <sz val="12"/>
        <rFont val="Arial"/>
        <family val="2"/>
      </rPr>
      <t xml:space="preserve">eguro e </t>
    </r>
    <r>
      <rPr>
        <b/>
        <sz val="12"/>
        <rFont val="Arial"/>
        <family val="2"/>
      </rPr>
      <t>G</t>
    </r>
    <r>
      <rPr>
        <sz val="12"/>
        <rFont val="Arial"/>
        <family val="2"/>
      </rPr>
      <t>arantia</t>
    </r>
  </si>
  <si>
    <r>
      <t>R</t>
    </r>
    <r>
      <rPr>
        <sz val="12"/>
        <rFont val="Arial"/>
        <family val="2"/>
      </rPr>
      <t>isco</t>
    </r>
  </si>
  <si>
    <r>
      <t>D</t>
    </r>
    <r>
      <rPr>
        <sz val="12"/>
        <rFont val="Arial"/>
        <family val="2"/>
      </rPr>
      <t xml:space="preserve">espesas </t>
    </r>
    <r>
      <rPr>
        <b/>
        <sz val="12"/>
        <rFont val="Arial"/>
        <family val="2"/>
      </rPr>
      <t>F</t>
    </r>
    <r>
      <rPr>
        <sz val="12"/>
        <rFont val="Arial"/>
        <family val="2"/>
      </rPr>
      <t>inanceiras</t>
    </r>
  </si>
  <si>
    <r>
      <t>L</t>
    </r>
    <r>
      <rPr>
        <sz val="12"/>
        <rFont val="Arial"/>
        <family val="2"/>
      </rPr>
      <t>ucro</t>
    </r>
  </si>
  <si>
    <r>
      <t>I1:</t>
    </r>
    <r>
      <rPr>
        <sz val="12"/>
        <rFont val="Arial"/>
        <family val="2"/>
      </rPr>
      <t xml:space="preserve"> PIS e COFINS</t>
    </r>
  </si>
  <si>
    <r>
      <t>I2:</t>
    </r>
    <r>
      <rPr>
        <sz val="12"/>
        <rFont val="Arial"/>
        <family val="2"/>
      </rPr>
      <t xml:space="preserve"> ISSQN (conforme legislação municipal)</t>
    </r>
  </si>
  <si>
    <t>I3: Cont.Prev s/Rec.Bruta (Lei 12844/13 - Desoneração)</t>
  </si>
  <si>
    <t>BDI - SEM Desoneração da folha de pagamento</t>
  </si>
  <si>
    <t>BDI - COM Desoneração da folha de pagamento</t>
  </si>
  <si>
    <t>Declaramos que esta planilha foi elaborada conforme equação para cálculo do percentual do BDI recomendada pelo Acórdão 2622/2013 - TCU, representada pela fórmula abaixo.</t>
  </si>
  <si>
    <t>BDI - SEM Desoneração = [(1+AC+S+G+R)X(1+DF)X(1+L)/(1-I1-I2)]-1</t>
  </si>
  <si>
    <t>BDI - COM Desoneração = [(1+AC+S+G+R)X(1+DF)X(1+L)/(1-I1-I2-I3)]-1</t>
  </si>
  <si>
    <t>Carimbo e Assinatura</t>
  </si>
  <si>
    <t>Edital :</t>
  </si>
  <si>
    <t>TP -xxx</t>
  </si>
  <si>
    <t>Prefeitura Municipal de Dois Vizinhos - PR</t>
  </si>
  <si>
    <t>xxxxxxxxxxxxxx</t>
  </si>
  <si>
    <t>CNPJ:</t>
  </si>
  <si>
    <t xml:space="preserve">IMPRIMIR EM PAPEL TIMBRADO DA EMPRESA PROPONENTE </t>
  </si>
  <si>
    <t>Local da Obra:</t>
  </si>
  <si>
    <t>PLANILHA ORÇAMENTARIA</t>
  </si>
  <si>
    <t>Empresa Prop.:</t>
  </si>
  <si>
    <t>Data Base:</t>
  </si>
  <si>
    <t>ITEM .</t>
  </si>
  <si>
    <t>REF.</t>
  </si>
  <si>
    <t>DESCRIÇÃO</t>
  </si>
  <si>
    <t>VALOR UNIT.</t>
  </si>
  <si>
    <t>QUANT.</t>
  </si>
  <si>
    <t>VALOR UNIT C/ BDI</t>
  </si>
  <si>
    <t>TOTAL</t>
  </si>
  <si>
    <t>VALOR TOTAL DA OBRA :</t>
  </si>
  <si>
    <t>VALOR TOTAL DA OBRA COM BDI:</t>
  </si>
  <si>
    <t>Area da Ampli:</t>
  </si>
  <si>
    <t>Custo R$/m2</t>
  </si>
  <si>
    <t>BDI :</t>
  </si>
  <si>
    <t>x</t>
  </si>
  <si>
    <t>1º QUARTIL</t>
  </si>
  <si>
    <t>MÉDIO</t>
  </si>
  <si>
    <t>3º QUARTIL</t>
  </si>
  <si>
    <t>Ac</t>
  </si>
  <si>
    <t>S</t>
  </si>
  <si>
    <t>G</t>
  </si>
  <si>
    <t>R</t>
  </si>
  <si>
    <t>DF</t>
  </si>
  <si>
    <t>L</t>
  </si>
  <si>
    <t>l1</t>
  </si>
  <si>
    <t>l2</t>
  </si>
  <si>
    <t>l3</t>
  </si>
  <si>
    <t>BDI c/ desoneração:</t>
  </si>
  <si>
    <t xml:space="preserve">QUADRO DE COMPOSIÇÃO DE INVESTIMENTO </t>
  </si>
  <si>
    <t xml:space="preserve">DESCRIÇÃO </t>
  </si>
  <si>
    <t>Valor Tot. c/ BDI:</t>
  </si>
  <si>
    <t>VALOR DO GRUPO:</t>
  </si>
  <si>
    <t>% DO GRUPO</t>
  </si>
  <si>
    <t>TOTAL ACUM.</t>
  </si>
  <si>
    <t>TOTAL :</t>
  </si>
  <si>
    <t>BDI c/ deson.:</t>
  </si>
  <si>
    <t>VALOR DO GRUPO</t>
  </si>
  <si>
    <t>MÊS °1</t>
  </si>
  <si>
    <t>MÊS °2</t>
  </si>
  <si>
    <t>MÊS °3</t>
  </si>
  <si>
    <t>MÊS °4</t>
  </si>
  <si>
    <t>MÊS °5</t>
  </si>
  <si>
    <t>MÊS °6</t>
  </si>
  <si>
    <t>MÊS °7</t>
  </si>
  <si>
    <t>MÊS °8</t>
  </si>
  <si>
    <t>MÊS °9</t>
  </si>
  <si>
    <t>% TOTAL</t>
  </si>
  <si>
    <t>TOTAL ACUM.:</t>
  </si>
  <si>
    <t>% TOTAL DE EXECUÇÃO:</t>
  </si>
  <si>
    <t xml:space="preserve">CRONOGRAMA FÍSICO-FINANCEIRO </t>
  </si>
  <si>
    <t>Responsável Técnico:</t>
  </si>
  <si>
    <t>Responsavel Legal:</t>
  </si>
  <si>
    <t>Carimbo e Assinatura CREA/CAU:</t>
  </si>
  <si>
    <t>Área:</t>
  </si>
  <si>
    <t>PINTURA DE LIGACAO COM EMULSAO RR-1C</t>
  </si>
  <si>
    <t>M3XKM</t>
  </si>
  <si>
    <t>M3</t>
  </si>
  <si>
    <t>Area:</t>
  </si>
  <si>
    <t>MÊS °10</t>
  </si>
  <si>
    <t>MÊS °11</t>
  </si>
  <si>
    <t>MÊS °12</t>
  </si>
  <si>
    <t>TRANSPORTE COM CAMINHÃO BASCULANTE DE 6 M3, EM VIA URBANA PAVIMENTADA, DMT 30 KM ( MATERIAL BETUMINOSO)</t>
  </si>
  <si>
    <t>TRCHOS DE 01 A 18</t>
  </si>
  <si>
    <t xml:space="preserve">DRENAGEM </t>
  </si>
  <si>
    <t>COMP 01</t>
  </si>
  <si>
    <t xml:space="preserve">BOCA DE LOBO  - BL/01-130x80/120, ESCAVAÇÃO, REGULARIZAÇÃO E COMPACTAÇÃO DE FUNDO, LASTRO DE BRITA 5 CM, PISO EM CONCRETO 10 CM, ALVENARIA EM BLOCO DE CONCRETO PREENCHIDO ESPESSURA 14 CM, CHAPISCO EM REBOCO INTERNO, GRELHA EM AÇO CA 50 ø 25MM COMPLETA </t>
  </si>
  <si>
    <t>UND.</t>
  </si>
  <si>
    <t>1.1</t>
  </si>
  <si>
    <t xml:space="preserve">ESCAVAÇÃO MECANIZADA DE VALA COM PROF. ATÉ 1,5 M, COM ESCAVADEIRA HIDRÁULICA OU RETROESCAVADEIRA, EM SOLO DE 1A CATEGORIA, EM LOCAIS COM ALTO NÍVEL DE INTERFERÊNCIA. DIMENSOES DE ABERTURA </t>
  </si>
  <si>
    <t>1.2</t>
  </si>
  <si>
    <t>REGULARIZAÇÃO/PREPARO E COMPACTAÇÃO MANUAL DE FUNDO DE VALA, EM LOCAL COM NÍVEL ALTO DE INTERFERÊNCIA. DIMENSOES</t>
  </si>
  <si>
    <t>1.3</t>
  </si>
  <si>
    <t>LASTRO DE PEDRA BRITADA N. 1 (9,5 a 19 MM) E= 5,00 CM DIMENSOES</t>
  </si>
  <si>
    <t>1.4</t>
  </si>
  <si>
    <t>PISO EM CONCRETO DESEMPENADO FCK = 15MPA, TRAÇO 1:3,4:3,5 (CIMENTO/ AREIA MÉDIA/ BRITA 1)  - PREPARO MECÂNICO COM BETONEIRA 400 L. AF_07/2016 DIMENSÕES</t>
  </si>
  <si>
    <t>1.5</t>
  </si>
  <si>
    <t>FABRICAÇÃO DE FÔRMA PARA LAJES E VIGAS, EM CHAPA DE MADEIRA COMPENSADA PLASTIFICADA, E = 18 MM. AF_12/2015</t>
  </si>
  <si>
    <t>1.6</t>
  </si>
  <si>
    <t>ALVENARIA DE BLOCOS DE CONCRETO ESTRUTURAL 14X19X39 CM, (ESPESSURA 14 CM), FBK = 4,5 MPA, PARA PAREDES COM ÁREA LÍQUIDA MENOR QUE 6M², SEM VÃOS, UTILIZANDO PALHETA. AF_12/2014</t>
  </si>
  <si>
    <t>1.7</t>
  </si>
  <si>
    <t xml:space="preserve">VIGA DE CHUMBAMENTO DE GRADE </t>
  </si>
  <si>
    <t>1.7.1</t>
  </si>
  <si>
    <t xml:space="preserve">CONCRETO FCK = 15MPA, TRAÇO 1:3,4:3,5 (CIMENTO/ AREIA MÉDIA/ BRITA 1)  - PREPARO MECÂNICO COM BETONEIRA 400 L. AF_07/2016 DIMENSÕES </t>
  </si>
  <si>
    <t>1.7.2</t>
  </si>
  <si>
    <t>1.8</t>
  </si>
  <si>
    <t xml:space="preserve">REVESTIMENTO </t>
  </si>
  <si>
    <t>1.8.1</t>
  </si>
  <si>
    <t>CHAPISCO APLICADO EM ALVENARIAS E ESTRUTURAS DE CONCRETO INTERNAS, COM COLHER DE PEDREIRO.  ARGAMASSA TRAÇO 1:3 COM PREPARO MANUAL. AF_06/2014 AREA LIQUIDA (3,20X0,8)</t>
  </si>
  <si>
    <t>1.8.2</t>
  </si>
  <si>
    <t>EMBOÇO, PARA RECEBIMENTO DE CERÂMICA, EM ARGAMASSA TRAÇO 1:2:8, PREPARO MECÂNICO COM BETONEIRA 400L, APLICADO MANUALMENTE EM FACES INTERNAS DE PAREDES, PARA AMBIENTE COM ÁREA  MAIOR QUE 10M2, ESPESSURA DE 20MM, COM EXECUÇÃO DE TALISCAS. AF_06/2014 AREA LIQUIDA (3,20X0,8)</t>
  </si>
  <si>
    <t>1.9</t>
  </si>
  <si>
    <t>GRELHA</t>
  </si>
  <si>
    <t>1.9.1</t>
  </si>
  <si>
    <t>KG</t>
  </si>
  <si>
    <t>1.9.2</t>
  </si>
  <si>
    <t>SOLDADOR</t>
  </si>
  <si>
    <t>H</t>
  </si>
  <si>
    <t>1.9.3</t>
  </si>
  <si>
    <t xml:space="preserve">SOLDA EM VARETA FOSCOPER, D = *2,5* MM </t>
  </si>
  <si>
    <t>1.9.4</t>
  </si>
  <si>
    <t>SERRALHEIRO</t>
  </si>
  <si>
    <t>1.10</t>
  </si>
  <si>
    <t>73964/6</t>
  </si>
  <si>
    <t>REATERRO DE VALA COM COMPACTAÇÃO MANUAL</t>
  </si>
  <si>
    <t>49,44</t>
  </si>
  <si>
    <t>UND</t>
  </si>
  <si>
    <t>16,41</t>
  </si>
  <si>
    <t>15,94</t>
  </si>
  <si>
    <t>TUBO DE CONCRETO PARA REDES COLETORAS DE ÁGUAS PLUVIAIS, DIÂMETRO DE 400 MM, JUNTA MACHO/FEMEA ARGAMASSADA INSTALADO EM LOCAL COM ALTO NÍVEL DE INTERFERÊNCIAS - FORNECIMENTO E ASSENTAMENTO INCLUSIVE ESCAVAÇÃO . AF_12/2015</t>
  </si>
  <si>
    <t>M</t>
  </si>
  <si>
    <t>ESCAVAÇÃO MECANIZADA DE VALA COM PROF. MAIOR QUE 1,5 M ATÉ 3,0 M, COM ESCAVADEIRA HIDRÁULICA, LARG. DE 1,5 M A 2,5 M, EM SOLO DE 1A CATEGORIA. AF_01/2015</t>
  </si>
  <si>
    <t>REATERRO MECANIZADO DE VALA COM ESCAVADEIRA HIDRÁULICA INCLUSIVE COMPACTAÇÃO MECÂNICA</t>
  </si>
  <si>
    <t>TRANSPORTE DE ENTULHO COM CAMINHAO BASCULANTE 6 M3, RODOVIA PAVIMENTADA DMT 10KM</t>
  </si>
  <si>
    <t>DEMOLIÇÃO PARCIAL DE PAVIMENTO, DE FORMA MECANIZADA, SEM REAPROVEITAMENTO. AF_12/2017 = E = 15 CM</t>
  </si>
  <si>
    <t>EXECUÇÃO DE IMPRIMAÇÃO COM ASFALTO DILUÍDO CM-30. AF_09/2017</t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</si>
  <si>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</si>
  <si>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>CHP</t>
  </si>
  <si>
    <t>SERVENTE COM ENCARGOS COMPLEMENTARES</t>
  </si>
  <si>
    <t>TRANSPORTE COM CAMINHÃO BASCULANTE 10 M3 DE MASSA ASFALTICA PARA PAVIMENTAÇÃO URBANA DMT 10 KM</t>
  </si>
  <si>
    <t xml:space="preserve">DEMOLIÇÃO DE MEIO FIO EXISTENTE EM CONCRETO SENDO PRÉ-MOLDADO OU MOLDADO IN LOCO INCLUSIVE DESCARTE DO MESMO </t>
  </si>
  <si>
    <t>COMP 02</t>
  </si>
  <si>
    <t>COMP 03</t>
  </si>
  <si>
    <t xml:space="preserve">CONCRETO BETUMINOSO USINADO A QUENTE (CBUQ) PARA PAVIMENTACAO ASFALTICA, PADRAO DNIT, FAIXA C, COM CAP 50/70 - AQUISICAO POSTO USINA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</si>
  <si>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VIBROACABADORA DE ASFALTO SOBRE ESTEIRAS, LARGURA DE PAVIMENTAÇÃO 1,90 M A 5,30 M, POTÊNCIA 105 HP CAPACIDADE 450 T/H - CHP DIURNO. AF_11/2014</t>
  </si>
  <si>
    <t>RASTELEIRO COM ENCARGOS COMPLEMENTARES</t>
  </si>
  <si>
    <t>CAMINHÃO BASCULANTE 10 M3, TRUCADO CABINE SIMPLES, PESO BRUTO TOTAL 23.000 KG, CARGA ÚTIL MÁXIMA 15.935 KG, DISTÂNCIA ENTRE EIXOS 4,80 M, POTÊNCIA 230 CV INCLUSIVE CAÇAMBA METÁLICA - CHP DIURNO. AF_06/2014</t>
  </si>
  <si>
    <t>ROLO COMPACTADOR VIBRATORIO TANDEM, ACO LISO, POTENCIA 125 HP, PESO SEM/COM LASTRO 10,20/11,65 T, LARGURA DE TRABALHO 1,73 M - CHP DIURNO. AF_11/2016</t>
  </si>
  <si>
    <t>TRATOR DE PNEUS COM POTÊNCIA DE 85 CV, TRAÇÃO 4X4, COM VASSOURA MECÂNICA ACOPLADA - CHP DIURNO. AF_03/2017</t>
  </si>
  <si>
    <t>ROLO COMPACTADOR DE PNEUS, ESTATICO, PRESSAO VARIAVEL, POTENCIA 110 HP, PESO SEM/COM LASTRO 10,8/27 T, LARGURA DE ROLAGEM 2,30 M - CHP DIURNO. AF_06/2017</t>
  </si>
  <si>
    <t xml:space="preserve">T     </t>
  </si>
  <si>
    <t>COMP 04</t>
  </si>
  <si>
    <t>COMP 05</t>
  </si>
  <si>
    <t>CONCRETO FCK = 15MPA, TRAÇO 1:3,4:3,5 (CIMENTO/ AREIA MÉDIA/ BRITA 1)  - PREPARO MECÂNICO COM BETONEIRA 400 L. AF_07/2016</t>
  </si>
  <si>
    <t xml:space="preserve">URBANIZAÇÃO </t>
  </si>
  <si>
    <t>EXECUÇÃO E COMPACTAÇÃO BASE COM BRITA GRADUADA SIMPLES - EXCLUSIVE CARGA E TRANSPORTE. AF_09/2017 E= 15,00 CM</t>
  </si>
  <si>
    <t>TRANSPORTE COM CAMINHÃO BASCULANTE DE 6 M3, EM VIA URBANA PAVIMENTADA, DMT 30 KM. AF_01/2018</t>
  </si>
  <si>
    <t>5,66</t>
  </si>
  <si>
    <t>44,00</t>
  </si>
  <si>
    <t>4,36</t>
  </si>
  <si>
    <t>ACO CA-50, 25,0 MM, VERGALHAO 3,95 Kg/m</t>
  </si>
  <si>
    <t>140,93</t>
  </si>
  <si>
    <t>SINAPI JAN 2019</t>
  </si>
  <si>
    <t xml:space="preserve">PAVIMENTAÇÃO ASFALTICA </t>
  </si>
  <si>
    <t>RUA FIRMO HABLICH E AV. PRESS. KENNEDY</t>
  </si>
  <si>
    <t>SERVIÇOS PRELIMINARES</t>
  </si>
  <si>
    <t>74209/1</t>
  </si>
  <si>
    <t>PLACA DE OBRA EM CHAPA DE ACO GALVANIZADO COM ESTRUTURA DE MADEIRA  DIMENSÕES (2,00X1,25)</t>
  </si>
  <si>
    <t>CAIXA DE LIGAÇÃO - CL01-100x100/80 ESCAVAÇÃO, REGULARIZAÇÃO E COMPACTAÇÃO DE FUNDO, LASTRO DE BRITA 5 CM, PISO EM CONCRETO 10 CM, ALVENARIA EM BLOCO DE CONCRETO PREENCHIDO ESPESSURA 14 CM, CHAPISCO EM REBOCO INTERNO, TAMPA EM CONCFRETO COMPLETA</t>
  </si>
  <si>
    <t xml:space="preserve">ESCAVAÇÃO MECANIZADA DE VALA COM PROF. ATÉ 1,5 M, COM ESCAVADEIRA HIDRÁULICA OU RETROESCAVADEIRA, EM SOLO DE 1A CATEGORIA, EM LOCAIS COM ALTO NÍVEL DE INTERFERÊNCIA. </t>
  </si>
  <si>
    <t xml:space="preserve">REGULARIZAÇÃO/PREPARO E COMPACTAÇÃO MANUAL DE FUNDO DE VALA, EM LOCAL COM NÍVEL ALTO DE INTERFERÊNCIA. </t>
  </si>
  <si>
    <t xml:space="preserve">LASTRO DE PEDRA BRITADA N. 1 (9,5 a 19 MM) E= 5,00 CM </t>
  </si>
  <si>
    <t xml:space="preserve">PISO EM CONCRETO DESEMPENADO FCK = 15MPA, TRAÇO 1:3,4:3,5 (CIMENTO/ AREIA MÉDIA/ BRITA 1)  - PREPARO MECÂNICO COM BETONEIRA 400 L. AF_07/2016 </t>
  </si>
  <si>
    <t xml:space="preserve">TAMPA DE CONCRETO </t>
  </si>
  <si>
    <t>ARMAÇÃO DE PILAR OU VIGA DE UMA ESTRUTURA CONVENCIONAL DE CONCRETO ARMADO EM UM EDIFÍCIO DE MÚLTIPLOS PAVIMENTOS UTILIZANDO AÇO CA-50 DE 10,0 MM - MONTAGEM. AF_12/2015</t>
  </si>
  <si>
    <t>CHAPISCO APLICADO EM ALVENARIAS E ESTRUTURAS DE CONCRETO INTERNAS, COM COLHER DE PEDREIRO.  ARGAMASSA TRAÇO 1:3 COM PREPARO MANUAL. AF_06/2014 AREA LIQUIDA (3,20X1,20)</t>
  </si>
  <si>
    <t>EMBOÇO, PARA RECEBIMENTO DE CERÂMICA, EM ARGAMASSA TRAÇO 1:2:8, PREPARO MECÂNICO COM BETONEIRA 400L, APLICADO MANUALMENTE EM FACES INTERNAS DE PAREDES, PARA AMBIENTE COM ÁREA  MAIOR QUE 10M2, ESPESSURA DE 20MM, COM EXECUÇÃO DE TALISCAS. AF_06/2014 AREA LIQUIDA (3,20X1,20)</t>
  </si>
  <si>
    <t>DEMOLIÇÃO DE PAVIMENTAÇÃO ASFÁLTICA COM UTILIZAÇÃO DE MARTELO PERFURADOR, ESPESSURA ATÉ 15 CM, EXCLUSIVE CARGA E TRANSPORTE</t>
  </si>
  <si>
    <t>CARGA MANUAL DE ENTULHO EM CAMINHAO BASCULANTE 6 M3</t>
  </si>
  <si>
    <t>TRANSPORTE DE ENTULHO COM CAMINHAO BASCULANTE 6 M3, RODOVIA PAVIMENTADA, DMT 0,5 A 1,0 KM</t>
  </si>
  <si>
    <t>DEMOLIÇÃO MECANICA DE BOCA DE LOBO COM TRANPOSTE DE ENTULHO DMT 3 KM</t>
  </si>
  <si>
    <t>TUBO DE CONCRETO PARA REDES COLETORAS DE ÁGUAS PLUVIAIS, DIÂMETRO DE 600 MM, JUNTA RÍGIDA, INSTALADO EM LOCAL COM ALTO NÍVEL DE INTERFERÊNCIAS - FORNECIMENTO E ASSENTAMENTO. AF_12/2015</t>
  </si>
  <si>
    <t>92223</t>
  </si>
  <si>
    <t>TUBO DE CONCRETO PARA REDES COLETORAS DE ÁGUAS PLUVIAIS, DIÂMETRO DE 800 MM, JUNTA RÍGIDA, INSTALADO EM LOCAL COM ALTO NÍVEL DE INTERFERÊNCIAS - FORNECIMENTO E ASSENTAMENTO. AF_12/2015</t>
  </si>
  <si>
    <t>RECUPERAÇÃO DE BASE DE PAVIMENTO EM VALA ESCAVADA</t>
  </si>
  <si>
    <t>CONSTRUÇÃO DE PAVIMENTO COM APLICAÇÃO DE CONCRETO BETUMINOSO USINADO A QUENTE (CBUQ), CAMADA DE ROLAMENTO, COM ESPESSURA DE 3,0 CM - FAIXA "C" - EXCLUSIVE TRANSPORTE. AF_03/2017</t>
  </si>
  <si>
    <t>RECUPERAÇÃO DE CAPA ASFALTICA</t>
  </si>
  <si>
    <t xml:space="preserve">REMENDO PROFUNDO </t>
  </si>
  <si>
    <t xml:space="preserve">RECUPERAÇÃO DE PAVIMENTO ASFALTICO </t>
  </si>
  <si>
    <t>FORNECIMENTO E ASSENTAMENTO DE GUIA (MEIO-FIO) EM TRECHO RETO, CONFECCIONADA EM CONCRETO PRÉ-FABRICADO, DIMENSÕES 100X15X13X30 CM (COMPRIMENTO X BASE INFERIOR X BASE SUPERIOR X ALTURA), PARA VIAS URBANAS (USO VIÁRIO). AF_06/2016</t>
  </si>
  <si>
    <t>RECAPEAMENTO ASFALTICO</t>
  </si>
  <si>
    <t>73806/1</t>
  </si>
  <si>
    <t>LIMPEZA DE SUPERFICIES COM JATO DE ALTA PRESSAO DE AR E AGUA</t>
  </si>
  <si>
    <t>DEMOLIÇÃO E EXECUÇÃO DE MURETA</t>
  </si>
  <si>
    <t>ALVENARIA DE VEDAÇÃO DE BLOCOS CERÂMICOS FURADOS (ESPESSURA 9CM)  E ARGAMASSA DE ASSENTAMENTO COM PREPARO MANUAL. AF_06/2014</t>
  </si>
  <si>
    <t xml:space="preserve">CHAPISCO APLICADO SOMENTE EM PILARES E VIGAS DAS PAREDES INTERNAS, COM COLHER DE PEDREIRO. ARGAMASSA TRAÇO 1:3 </t>
  </si>
  <si>
    <t>EMBOÇO, PARA RECEBIMENTO DE CERÂMICA, EM ARGAMASSA TRAÇO 1:2:8, PREPARO MANUAL, APLICADO MANUALMENTE EM FACES , ESPESSURA DE 20MM, COM EXECUÇÃO DE TALISCAS. AF_06/2014</t>
  </si>
  <si>
    <t xml:space="preserve">EXECUÇÃO DE ESTRUTURAS DE CONCRETO ARMADO, INCLUSIVE ESCAVAÇÃO MANUAL,  FORMAS EM MADEIRA, AÇO CA 50 E CA 60 E CONCRETO FCK = 25 MPA. </t>
  </si>
  <si>
    <t>CONSTRUÇÃO DE PAVIMENTO COM APLICAÇÃO DE CONCRETO BETUMINOSO USINADO A QUENTE (CBUQ), CAMADA DE ROLAMENTO, COM ESPESSURA DE 5,0 CM - FAIXA "C" - EXCLUSIVE TRANSPORTE. AF_03/2017</t>
  </si>
  <si>
    <t>CALÇADA</t>
  </si>
  <si>
    <t xml:space="preserve">DEMOLIÇÃO DE ALVENARIAE ESTRUTURAS DE CONCRETO </t>
  </si>
  <si>
    <t xml:space="preserve">PREPARO MANUAL DE TERRENO REGULARIZAÇÃO E COMPACTAÇÃO </t>
  </si>
  <si>
    <t>EXECUÇÃO DE PASSEIO EM PISO INTERTRAVADO, COM BLOCO RETANGULAR COR NATURAL DE 20 X 10 CM, ESPESSURA 6 CM. INCLUSIVE LASTRO DE POÓ DE PEDRA 5,00 CM E REJUNTAMENTO COM AREA GROSSA AF_12/2015</t>
  </si>
  <si>
    <t>DEMOLIÇÃO PARCIAL DE PAVIMENTO ASFÁLTICO, DE FORMA MECANIZADA, SEM REAPROVEITAMENTO. AF_12/2017</t>
  </si>
  <si>
    <t>EXECUÇÃO E COMPACTAÇÃO DESUB BASE COM MACADAME SECO PREENCHIDO COM BRITA GRADUADA - EXCLUSIVE ESCAVAÇÃO, CARGA E TRANSPORTE. AF_09/2017 E= 20,00 CM</t>
  </si>
  <si>
    <t>7,78</t>
  </si>
  <si>
    <t>255,32</t>
  </si>
  <si>
    <t>34,34</t>
  </si>
  <si>
    <t>55,69</t>
  </si>
  <si>
    <t>3,35</t>
  </si>
  <si>
    <t>19,70</t>
  </si>
  <si>
    <t>4,05</t>
  </si>
  <si>
    <t>93,99</t>
  </si>
  <si>
    <t>16,70</t>
  </si>
  <si>
    <t>0,94</t>
  </si>
  <si>
    <t>217,73</t>
  </si>
  <si>
    <t>SINAPI FEV 2019</t>
  </si>
  <si>
    <t>Sinapi Fev. 2019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</si>
</sst>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.00_);[Red]\(&quot;R$ &quot;#,##0.00\)"/>
    <numFmt numFmtId="166" formatCode="_(&quot;R$ &quot;* #,##0_);_(&quot;R$ &quot;* \(#,##0\);_(&quot;R$ &quot;* &quot;-&quot;_);_(@_)"/>
    <numFmt numFmtId="167" formatCode="_(* #,##0_);_(* \(#,##0\);_(* &quot;-&quot;_);_(@_)"/>
    <numFmt numFmtId="168" formatCode="_(&quot;R$ &quot;* #,##0.00_);_(&quot;R$ &quot;* \(#,##0.00\);_(&quot;R$ &quot;* &quot;-&quot;??_);_(@_)"/>
    <numFmt numFmtId="169" formatCode="_(* #,##0.00_);_(* \(#,##0.00\);_(* &quot;-&quot;??_);_(@_)"/>
    <numFmt numFmtId="170" formatCode="###,###,##0.00"/>
    <numFmt numFmtId="171" formatCode="&quot;( &quot;0&quot; )&quot;"/>
    <numFmt numFmtId="172" formatCode="###,###,##0.000"/>
    <numFmt numFmtId="173" formatCode="###,###,##0.0000"/>
    <numFmt numFmtId="174" formatCode="###,###,##0.00000"/>
    <numFmt numFmtId="175" formatCode="###,###,##0.000000"/>
    <numFmt numFmtId="176" formatCode="0.000"/>
    <numFmt numFmtId="177" formatCode="0.0000"/>
    <numFmt numFmtId="178" formatCode="0.0%"/>
    <numFmt numFmtId="179" formatCode="0.000%"/>
    <numFmt numFmtId="180" formatCode="0.0000%"/>
    <numFmt numFmtId="181" formatCode="0.00000"/>
    <numFmt numFmtId="182" formatCode="0.000000"/>
    <numFmt numFmtId="183" formatCode="#,##0.000000"/>
    <numFmt numFmtId="184" formatCode="#,##0.0000000"/>
    <numFmt numFmtId="185" formatCode="#,##0.00000"/>
    <numFmt numFmtId="186" formatCode="#,##0.0000"/>
    <numFmt numFmtId="187" formatCode="#,##0.000"/>
    <numFmt numFmtId="188" formatCode="[$-416]dddd\,\ d&quot; de &quot;mmmm&quot; de &quot;yyyy"/>
    <numFmt numFmtId="189" formatCode="0.0"/>
  </numFmts>
  <fonts count="61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8"/>
      <color indexed="63"/>
      <name val="Arial"/>
      <family val="2"/>
    </font>
    <font>
      <b/>
      <sz val="10"/>
      <color indexed="9"/>
      <name val="Arial"/>
      <family val="2"/>
    </font>
    <font>
      <b/>
      <i/>
      <u val="single"/>
      <sz val="11"/>
      <name val="Arial"/>
      <family val="2"/>
    </font>
    <font>
      <b/>
      <sz val="9"/>
      <name val="Arial"/>
      <family val="2"/>
    </font>
    <font>
      <b/>
      <i/>
      <u val="single"/>
      <sz val="14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thin"/>
      <bottom style="medium">
        <color indexed="9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>
        <color indexed="9"/>
      </left>
      <right>
        <color indexed="63"/>
      </right>
      <top style="thin"/>
      <bottom style="medium">
        <color indexed="9"/>
      </bottom>
    </border>
    <border>
      <left>
        <color indexed="63"/>
      </left>
      <right>
        <color indexed="63"/>
      </right>
      <top style="thin"/>
      <bottom style="medium">
        <color indexed="9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51" fillId="21" borderId="5" applyNumberFormat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69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1" fontId="0" fillId="0" borderId="10" xfId="0" applyNumberFormat="1" applyFont="1" applyFill="1" applyBorder="1" applyAlignment="1" applyProtection="1">
      <alignment horizontal="center"/>
      <protection/>
    </xf>
    <xf numFmtId="171" fontId="2" fillId="0" borderId="11" xfId="0" applyNumberFormat="1" applyFont="1" applyFill="1" applyBorder="1" applyAlignment="1" applyProtection="1">
      <alignment horizontal="right"/>
      <protection/>
    </xf>
    <xf numFmtId="10" fontId="10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1" fontId="6" fillId="33" borderId="10" xfId="0" applyNumberFormat="1" applyFont="1" applyFill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1" fontId="0" fillId="0" borderId="10" xfId="0" applyNumberFormat="1" applyFont="1" applyBorder="1" applyAlignment="1" applyProtection="1">
      <alignment horizontal="center"/>
      <protection/>
    </xf>
    <xf numFmtId="10" fontId="2" fillId="0" borderId="0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33" borderId="14" xfId="0" applyNumberFormat="1" applyFont="1" applyFill="1" applyBorder="1" applyAlignment="1" applyProtection="1">
      <alignment horizontal="right" vertical="top"/>
      <protection/>
    </xf>
    <xf numFmtId="10" fontId="0" fillId="0" borderId="15" xfId="0" applyNumberFormat="1" applyFont="1" applyBorder="1" applyAlignment="1" applyProtection="1">
      <alignment vertical="top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6" fillId="34" borderId="18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6" fillId="34" borderId="20" xfId="0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center" vertical="center"/>
      <protection/>
    </xf>
    <xf numFmtId="10" fontId="3" fillId="0" borderId="21" xfId="0" applyNumberFormat="1" applyFont="1" applyFill="1" applyBorder="1" applyAlignment="1" applyProtection="1">
      <alignment horizontal="center" vertical="center"/>
      <protection/>
    </xf>
    <xf numFmtId="10" fontId="3" fillId="0" borderId="19" xfId="0" applyNumberFormat="1" applyFont="1" applyFill="1" applyBorder="1" applyAlignment="1" applyProtection="1">
      <alignment horizontal="center" vertical="center"/>
      <protection/>
    </xf>
    <xf numFmtId="10" fontId="3" fillId="0" borderId="22" xfId="0" applyNumberFormat="1" applyFont="1" applyFill="1" applyBorder="1" applyAlignment="1" applyProtection="1">
      <alignment horizontal="center" vertical="center"/>
      <protection/>
    </xf>
    <xf numFmtId="10" fontId="3" fillId="0" borderId="10" xfId="0" applyNumberFormat="1" applyFont="1" applyFill="1" applyBorder="1" applyAlignment="1" applyProtection="1">
      <alignment horizontal="center" vertical="center"/>
      <protection/>
    </xf>
    <xf numFmtId="10" fontId="3" fillId="0" borderId="23" xfId="0" applyNumberFormat="1" applyFont="1" applyFill="1" applyBorder="1" applyAlignment="1" applyProtection="1">
      <alignment horizontal="center" vertical="center"/>
      <protection/>
    </xf>
    <xf numFmtId="10" fontId="3" fillId="0" borderId="24" xfId="0" applyNumberFormat="1" applyFont="1" applyFill="1" applyBorder="1" applyAlignment="1" applyProtection="1">
      <alignment horizontal="center" vertical="center"/>
      <protection/>
    </xf>
    <xf numFmtId="10" fontId="3" fillId="0" borderId="25" xfId="0" applyNumberFormat="1" applyFont="1" applyFill="1" applyBorder="1" applyAlignment="1" applyProtection="1">
      <alignment horizontal="center" vertical="center"/>
      <protection/>
    </xf>
    <xf numFmtId="10" fontId="3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0" fontId="6" fillId="0" borderId="27" xfId="0" applyNumberFormat="1" applyFont="1" applyFill="1" applyBorder="1" applyAlignment="1" applyProtection="1">
      <alignment horizontal="center" vertical="center"/>
      <protection/>
    </xf>
    <xf numFmtId="10" fontId="10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 applyProtection="1">
      <alignment horizontal="left" vertical="center" indent="2"/>
      <protection locked="0"/>
    </xf>
    <xf numFmtId="14" fontId="2" fillId="33" borderId="10" xfId="0" applyNumberFormat="1" applyFont="1" applyFill="1" applyBorder="1" applyAlignment="1" applyProtection="1">
      <alignment horizontal="left" vertical="center" indent="2"/>
      <protection locked="0"/>
    </xf>
    <xf numFmtId="0" fontId="4" fillId="0" borderId="29" xfId="0" applyFont="1" applyFill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left" wrapText="1"/>
      <protection/>
    </xf>
    <xf numFmtId="0" fontId="4" fillId="0" borderId="18" xfId="0" applyFont="1" applyBorder="1" applyAlignment="1" applyProtection="1">
      <alignment horizontal="left" wrapText="1"/>
      <protection/>
    </xf>
    <xf numFmtId="0" fontId="4" fillId="0" borderId="30" xfId="0" applyFont="1" applyBorder="1" applyAlignment="1" applyProtection="1">
      <alignment horizontal="left" wrapText="1"/>
      <protection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left" wrapText="1"/>
      <protection/>
    </xf>
    <xf numFmtId="0" fontId="4" fillId="0" borderId="30" xfId="0" applyFont="1" applyBorder="1" applyAlignment="1" applyProtection="1">
      <alignment horizontal="left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left" wrapText="1"/>
      <protection/>
    </xf>
    <xf numFmtId="0" fontId="4" fillId="0" borderId="30" xfId="0" applyFont="1" applyFill="1" applyBorder="1" applyAlignment="1" applyProtection="1">
      <alignment horizontal="left" wrapText="1"/>
      <protection/>
    </xf>
    <xf numFmtId="0" fontId="4" fillId="0" borderId="30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1" fontId="2" fillId="33" borderId="31" xfId="0" applyNumberFormat="1" applyFont="1" applyFill="1" applyBorder="1" applyAlignment="1" applyProtection="1">
      <alignment horizontal="center" vertical="center"/>
      <protection locked="0"/>
    </xf>
    <xf numFmtId="1" fontId="2" fillId="33" borderId="32" xfId="0" applyNumberFormat="1" applyFont="1" applyFill="1" applyBorder="1" applyAlignment="1" applyProtection="1">
      <alignment horizontal="center" vertical="center"/>
      <protection locked="0"/>
    </xf>
    <xf numFmtId="1" fontId="2" fillId="33" borderId="33" xfId="0" applyNumberFormat="1" applyFont="1" applyFill="1" applyBorder="1" applyAlignment="1" applyProtection="1">
      <alignment horizontal="center" vertical="center"/>
      <protection locked="0"/>
    </xf>
    <xf numFmtId="10" fontId="2" fillId="0" borderId="34" xfId="0" applyNumberFormat="1" applyFont="1" applyBorder="1" applyAlignment="1" applyProtection="1">
      <alignment horizontal="center"/>
      <protection/>
    </xf>
    <xf numFmtId="10" fontId="2" fillId="0" borderId="35" xfId="0" applyNumberFormat="1" applyFont="1" applyBorder="1" applyAlignment="1" applyProtection="1">
      <alignment horizontal="center"/>
      <protection/>
    </xf>
    <xf numFmtId="10" fontId="2" fillId="0" borderId="36" xfId="0" applyNumberFormat="1" applyFont="1" applyBorder="1" applyAlignment="1" applyProtection="1">
      <alignment horizontal="center"/>
      <protection/>
    </xf>
    <xf numFmtId="14" fontId="2" fillId="33" borderId="31" xfId="0" applyNumberFormat="1" applyFont="1" applyFill="1" applyBorder="1" applyAlignment="1" applyProtection="1">
      <alignment horizontal="center" vertical="center"/>
      <protection locked="0"/>
    </xf>
    <xf numFmtId="0" fontId="2" fillId="33" borderId="32" xfId="0" applyNumberFormat="1" applyFont="1" applyFill="1" applyBorder="1" applyAlignment="1" applyProtection="1">
      <alignment horizontal="center" vertical="center"/>
      <protection locked="0"/>
    </xf>
    <xf numFmtId="0" fontId="2" fillId="33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vertical="center"/>
      <protection/>
    </xf>
    <xf numFmtId="0" fontId="10" fillId="0" borderId="38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10" fontId="2" fillId="0" borderId="34" xfId="0" applyNumberFormat="1" applyFont="1" applyBorder="1" applyAlignment="1" applyProtection="1">
      <alignment horizontal="distributed" vertical="top"/>
      <protection/>
    </xf>
    <xf numFmtId="0" fontId="2" fillId="0" borderId="35" xfId="0" applyFont="1" applyBorder="1" applyAlignment="1" applyProtection="1">
      <alignment horizontal="distributed" vertical="top"/>
      <protection/>
    </xf>
    <xf numFmtId="0" fontId="2" fillId="0" borderId="36" xfId="0" applyFont="1" applyBorder="1" applyAlignment="1" applyProtection="1">
      <alignment horizontal="distributed" vertical="top"/>
      <protection/>
    </xf>
    <xf numFmtId="0" fontId="6" fillId="34" borderId="39" xfId="0" applyFont="1" applyFill="1" applyBorder="1" applyAlignment="1" applyProtection="1">
      <alignment horizontal="center" vertical="center"/>
      <protection/>
    </xf>
    <xf numFmtId="0" fontId="6" fillId="34" borderId="20" xfId="0" applyFont="1" applyFill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6" fillId="34" borderId="4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11" fillId="0" borderId="12" xfId="0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 applyProtection="1">
      <alignment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left" wrapText="1" indent="2"/>
      <protection/>
    </xf>
    <xf numFmtId="0" fontId="4" fillId="0" borderId="30" xfId="0" applyFont="1" applyBorder="1" applyAlignment="1" applyProtection="1">
      <alignment horizontal="left" wrapText="1" indent="2"/>
      <protection/>
    </xf>
    <xf numFmtId="0" fontId="0" fillId="0" borderId="0" xfId="0" applyAlignment="1" applyProtection="1">
      <alignment vertical="center"/>
      <protection locked="0"/>
    </xf>
    <xf numFmtId="0" fontId="2" fillId="33" borderId="14" xfId="0" applyNumberFormat="1" applyFont="1" applyFill="1" applyBorder="1" applyAlignment="1" applyProtection="1">
      <alignment horizontal="right" vertical="top"/>
      <protection locked="0"/>
    </xf>
    <xf numFmtId="0" fontId="2" fillId="0" borderId="11" xfId="0" applyNumberFormat="1" applyFont="1" applyFill="1" applyBorder="1" applyAlignment="1" applyProtection="1">
      <alignment horizontal="right"/>
      <protection locked="0"/>
    </xf>
    <xf numFmtId="10" fontId="10" fillId="35" borderId="41" xfId="0" applyNumberFormat="1" applyFont="1" applyFill="1" applyBorder="1" applyAlignment="1" applyProtection="1">
      <alignment horizontal="center" vertical="center"/>
      <protection locked="0"/>
    </xf>
    <xf numFmtId="10" fontId="6" fillId="33" borderId="4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9" xfId="0" applyFont="1" applyBorder="1" applyAlignment="1" applyProtection="1">
      <alignment vertical="center"/>
      <protection locked="0"/>
    </xf>
    <xf numFmtId="0" fontId="60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2" fontId="7" fillId="0" borderId="0" xfId="0" applyNumberFormat="1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2" fontId="7" fillId="0" borderId="0" xfId="0" applyNumberFormat="1" applyFont="1" applyBorder="1" applyAlignment="1" applyProtection="1">
      <alignment vertical="center"/>
      <protection/>
    </xf>
    <xf numFmtId="1" fontId="2" fillId="33" borderId="31" xfId="0" applyNumberFormat="1" applyFont="1" applyFill="1" applyBorder="1" applyAlignment="1" applyProtection="1">
      <alignment horizontal="center" vertical="center"/>
      <protection/>
    </xf>
    <xf numFmtId="1" fontId="2" fillId="33" borderId="32" xfId="0" applyNumberFormat="1" applyFont="1" applyFill="1" applyBorder="1" applyAlignment="1" applyProtection="1">
      <alignment horizontal="center" vertical="center"/>
      <protection/>
    </xf>
    <xf numFmtId="1" fontId="2" fillId="33" borderId="33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2" fontId="8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1" fontId="2" fillId="33" borderId="31" xfId="0" applyNumberFormat="1" applyFont="1" applyFill="1" applyBorder="1" applyAlignment="1" applyProtection="1">
      <alignment horizontal="center" vertical="center" wrapText="1"/>
      <protection/>
    </xf>
    <xf numFmtId="1" fontId="2" fillId="33" borderId="32" xfId="0" applyNumberFormat="1" applyFont="1" applyFill="1" applyBorder="1" applyAlignment="1" applyProtection="1">
      <alignment horizontal="center" vertical="center" wrapText="1"/>
      <protection/>
    </xf>
    <xf numFmtId="1" fontId="2" fillId="33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vertical="center"/>
      <protection/>
    </xf>
    <xf numFmtId="2" fontId="8" fillId="0" borderId="0" xfId="0" applyNumberFormat="1" applyFont="1" applyAlignment="1" applyProtection="1">
      <alignment vertical="center"/>
      <protection/>
    </xf>
    <xf numFmtId="14" fontId="2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0" fontId="0" fillId="0" borderId="0" xfId="0" applyNumberFormat="1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2" fontId="7" fillId="0" borderId="0" xfId="0" applyNumberFormat="1" applyFont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10" fontId="0" fillId="0" borderId="0" xfId="53" applyNumberFormat="1" applyFont="1" applyAlignment="1" applyProtection="1">
      <alignment horizontal="center" vertical="center"/>
      <protection/>
    </xf>
    <xf numFmtId="10" fontId="4" fillId="0" borderId="0" xfId="0" applyNumberFormat="1" applyFont="1" applyAlignment="1" applyProtection="1">
      <alignment horizontal="center" vertical="center"/>
      <protection/>
    </xf>
    <xf numFmtId="10" fontId="13" fillId="0" borderId="0" xfId="0" applyNumberFormat="1" applyFont="1" applyAlignment="1" applyProtection="1">
      <alignment horizontal="center" vertical="center"/>
      <protection/>
    </xf>
    <xf numFmtId="10" fontId="14" fillId="0" borderId="0" xfId="0" applyNumberFormat="1" applyFont="1" applyAlignment="1" applyProtection="1">
      <alignment horizontal="center" vertical="center"/>
      <protection/>
    </xf>
    <xf numFmtId="10" fontId="14" fillId="0" borderId="0" xfId="53" applyNumberFormat="1" applyFont="1" applyAlignment="1" applyProtection="1">
      <alignment horizontal="center" vertical="center"/>
      <protection/>
    </xf>
    <xf numFmtId="10" fontId="0" fillId="0" borderId="0" xfId="53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4" fillId="0" borderId="29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43" xfId="0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29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1" fontId="2" fillId="33" borderId="10" xfId="0" applyNumberFormat="1" applyFont="1" applyFill="1" applyBorder="1" applyAlignment="1" applyProtection="1">
      <alignment horizontal="left" vertical="center" indent="2"/>
      <protection/>
    </xf>
    <xf numFmtId="4" fontId="2" fillId="33" borderId="23" xfId="0" applyNumberFormat="1" applyFont="1" applyFill="1" applyBorder="1" applyAlignment="1" applyProtection="1">
      <alignment horizontal="right" vertical="center"/>
      <protection/>
    </xf>
    <xf numFmtId="4" fontId="2" fillId="33" borderId="22" xfId="0" applyNumberFormat="1" applyFont="1" applyFill="1" applyBorder="1" applyAlignment="1" applyProtection="1">
      <alignment horizontal="right" vertical="center"/>
      <protection/>
    </xf>
    <xf numFmtId="168" fontId="2" fillId="33" borderId="23" xfId="47" applyFont="1" applyFill="1" applyBorder="1" applyAlignment="1" applyProtection="1">
      <alignment horizontal="right" vertical="center"/>
      <protection/>
    </xf>
    <xf numFmtId="168" fontId="2" fillId="33" borderId="22" xfId="47" applyFont="1" applyFill="1" applyBorder="1" applyAlignment="1" applyProtection="1">
      <alignment horizontal="right" vertical="center"/>
      <protection/>
    </xf>
    <xf numFmtId="1" fontId="2" fillId="33" borderId="0" xfId="0" applyNumberFormat="1" applyFont="1" applyFill="1" applyBorder="1" applyAlignment="1" applyProtection="1">
      <alignment vertical="center"/>
      <protection/>
    </xf>
    <xf numFmtId="1" fontId="2" fillId="33" borderId="10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10" fontId="2" fillId="0" borderId="0" xfId="0" applyNumberFormat="1" applyFont="1" applyFill="1" applyBorder="1" applyAlignment="1" applyProtection="1">
      <alignment horizontal="center" vertical="center"/>
      <protection/>
    </xf>
    <xf numFmtId="10" fontId="2" fillId="33" borderId="10" xfId="53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7" fillId="36" borderId="27" xfId="0" applyFont="1" applyFill="1" applyBorder="1" applyAlignment="1" applyProtection="1">
      <alignment horizontal="center" vertical="center" wrapText="1"/>
      <protection/>
    </xf>
    <xf numFmtId="0" fontId="17" fillId="36" borderId="27" xfId="0" applyFont="1" applyFill="1" applyBorder="1" applyAlignment="1" applyProtection="1">
      <alignment horizontal="center" vertical="center" wrapText="1"/>
      <protection/>
    </xf>
    <xf numFmtId="0" fontId="4" fillId="0" borderId="44" xfId="0" applyFont="1" applyFill="1" applyBorder="1" applyAlignment="1" applyProtection="1">
      <alignment/>
      <protection/>
    </xf>
    <xf numFmtId="10" fontId="4" fillId="0" borderId="30" xfId="53" applyNumberFormat="1" applyFont="1" applyFill="1" applyBorder="1" applyAlignment="1" applyProtection="1">
      <alignment horizontal="center"/>
      <protection/>
    </xf>
    <xf numFmtId="170" fontId="4" fillId="0" borderId="30" xfId="0" applyNumberFormat="1" applyFont="1" applyFill="1" applyBorder="1" applyAlignment="1" applyProtection="1">
      <alignment horizontal="center"/>
      <protection/>
    </xf>
    <xf numFmtId="170" fontId="4" fillId="0" borderId="45" xfId="0" applyNumberFormat="1" applyFont="1" applyFill="1" applyBorder="1" applyAlignment="1" applyProtection="1">
      <alignment horizontal="right"/>
      <protection/>
    </xf>
    <xf numFmtId="0" fontId="4" fillId="0" borderId="22" xfId="0" applyFont="1" applyFill="1" applyBorder="1" applyAlignment="1" applyProtection="1">
      <alignment/>
      <protection/>
    </xf>
    <xf numFmtId="170" fontId="4" fillId="0" borderId="10" xfId="0" applyNumberFormat="1" applyFont="1" applyFill="1" applyBorder="1" applyAlignment="1" applyProtection="1">
      <alignment horizontal="center"/>
      <protection/>
    </xf>
    <xf numFmtId="170" fontId="4" fillId="0" borderId="23" xfId="0" applyNumberFormat="1" applyFont="1" applyFill="1" applyBorder="1" applyAlignment="1" applyProtection="1">
      <alignment horizontal="right"/>
      <protection/>
    </xf>
    <xf numFmtId="170" fontId="4" fillId="0" borderId="31" xfId="0" applyNumberFormat="1" applyFont="1" applyFill="1" applyBorder="1" applyAlignment="1" applyProtection="1">
      <alignment horizontal="center"/>
      <protection/>
    </xf>
    <xf numFmtId="170" fontId="4" fillId="0" borderId="33" xfId="0" applyNumberFormat="1" applyFont="1" applyFill="1" applyBorder="1" applyAlignment="1" applyProtection="1">
      <alignment horizontal="center"/>
      <protection/>
    </xf>
    <xf numFmtId="10" fontId="4" fillId="0" borderId="10" xfId="53" applyNumberFormat="1" applyFont="1" applyFill="1" applyBorder="1" applyAlignment="1" applyProtection="1">
      <alignment horizontal="center"/>
      <protection/>
    </xf>
    <xf numFmtId="0" fontId="4" fillId="0" borderId="46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 horizontal="center"/>
      <protection/>
    </xf>
    <xf numFmtId="170" fontId="4" fillId="0" borderId="18" xfId="0" applyNumberFormat="1" applyFont="1" applyFill="1" applyBorder="1" applyAlignment="1" applyProtection="1">
      <alignment horizontal="center"/>
      <protection/>
    </xf>
    <xf numFmtId="170" fontId="4" fillId="0" borderId="42" xfId="0" applyNumberFormat="1" applyFont="1" applyFill="1" applyBorder="1" applyAlignment="1" applyProtection="1">
      <alignment horizontal="right"/>
      <protection/>
    </xf>
    <xf numFmtId="0" fontId="17" fillId="36" borderId="27" xfId="0" applyFont="1" applyFill="1" applyBorder="1" applyAlignment="1" applyProtection="1">
      <alignment horizontal="right" vertical="center" wrapText="1"/>
      <protection/>
    </xf>
    <xf numFmtId="10" fontId="17" fillId="36" borderId="27" xfId="0" applyNumberFormat="1" applyFont="1" applyFill="1" applyBorder="1" applyAlignment="1" applyProtection="1">
      <alignment horizontal="center" vertical="center" wrapText="1"/>
      <protection/>
    </xf>
    <xf numFmtId="170" fontId="17" fillId="36" borderId="27" xfId="0" applyNumberFormat="1" applyFont="1" applyFill="1" applyBorder="1" applyAlignment="1" applyProtection="1">
      <alignment horizontal="center" vertical="center" wrapText="1"/>
      <protection/>
    </xf>
    <xf numFmtId="170" fontId="17" fillId="36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170" fontId="1" fillId="37" borderId="27" xfId="0" applyNumberFormat="1" applyFont="1" applyFill="1" applyBorder="1" applyAlignment="1" applyProtection="1">
      <alignment horizontal="right"/>
      <protection locked="0"/>
    </xf>
    <xf numFmtId="170" fontId="4" fillId="0" borderId="10" xfId="0" applyNumberFormat="1" applyFont="1" applyFill="1" applyBorder="1" applyAlignment="1" applyProtection="1">
      <alignment horizontal="right" vertical="center"/>
      <protection locked="0"/>
    </xf>
    <xf numFmtId="170" fontId="4" fillId="0" borderId="30" xfId="0" applyNumberFormat="1" applyFont="1" applyFill="1" applyBorder="1" applyAlignment="1" applyProtection="1">
      <alignment horizontal="center" vertical="center"/>
      <protection locked="0"/>
    </xf>
    <xf numFmtId="170" fontId="4" fillId="0" borderId="10" xfId="0" applyNumberFormat="1" applyFont="1" applyFill="1" applyBorder="1" applyAlignment="1" applyProtection="1">
      <alignment horizontal="right"/>
      <protection locked="0"/>
    </xf>
    <xf numFmtId="170" fontId="4" fillId="0" borderId="10" xfId="0" applyNumberFormat="1" applyFont="1" applyFill="1" applyBorder="1" applyAlignment="1" applyProtection="1">
      <alignment horizontal="center" vertical="center"/>
      <protection locked="0"/>
    </xf>
    <xf numFmtId="170" fontId="4" fillId="0" borderId="3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/>
      <protection/>
    </xf>
    <xf numFmtId="0" fontId="2" fillId="36" borderId="2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1" fillId="0" borderId="47" xfId="0" applyFont="1" applyFill="1" applyBorder="1" applyAlignment="1" applyProtection="1">
      <alignment horizontal="center"/>
      <protection/>
    </xf>
    <xf numFmtId="0" fontId="1" fillId="0" borderId="4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37" borderId="27" xfId="0" applyFont="1" applyFill="1" applyBorder="1" applyAlignment="1" applyProtection="1">
      <alignment/>
      <protection/>
    </xf>
    <xf numFmtId="0" fontId="4" fillId="37" borderId="27" xfId="0" applyFont="1" applyFill="1" applyBorder="1" applyAlignment="1" applyProtection="1">
      <alignment/>
      <protection/>
    </xf>
    <xf numFmtId="170" fontId="4" fillId="37" borderId="27" xfId="0" applyNumberFormat="1" applyFont="1" applyFill="1" applyBorder="1" applyAlignment="1" applyProtection="1">
      <alignment horizontal="right"/>
      <protection/>
    </xf>
    <xf numFmtId="170" fontId="1" fillId="37" borderId="27" xfId="0" applyNumberFormat="1" applyFont="1" applyFill="1" applyBorder="1" applyAlignment="1" applyProtection="1">
      <alignment horizontal="right"/>
      <protection/>
    </xf>
    <xf numFmtId="170" fontId="1" fillId="37" borderId="27" xfId="0" applyNumberFormat="1" applyFont="1" applyFill="1" applyBorder="1" applyAlignment="1" applyProtection="1">
      <alignment/>
      <protection/>
    </xf>
    <xf numFmtId="0" fontId="13" fillId="0" borderId="33" xfId="0" applyFont="1" applyBorder="1" applyAlignment="1" applyProtection="1">
      <alignment/>
      <protection/>
    </xf>
    <xf numFmtId="0" fontId="4" fillId="0" borderId="3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70" fontId="4" fillId="0" borderId="10" xfId="0" applyNumberFormat="1" applyFont="1" applyFill="1" applyBorder="1" applyAlignment="1" applyProtection="1">
      <alignment horizontal="right" vertical="center"/>
      <protection/>
    </xf>
    <xf numFmtId="170" fontId="4" fillId="0" borderId="30" xfId="0" applyNumberFormat="1" applyFont="1" applyFill="1" applyBorder="1" applyAlignment="1" applyProtection="1">
      <alignment horizontal="center" vertical="center"/>
      <protection/>
    </xf>
    <xf numFmtId="170" fontId="4" fillId="0" borderId="45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/>
      <protection/>
    </xf>
    <xf numFmtId="170" fontId="4" fillId="0" borderId="10" xfId="0" applyNumberFormat="1" applyFont="1" applyFill="1" applyBorder="1" applyAlignment="1" applyProtection="1">
      <alignment horizontal="right"/>
      <protection/>
    </xf>
    <xf numFmtId="17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70" fontId="4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ont="1" applyAlignment="1" applyProtection="1">
      <alignment/>
      <protection/>
    </xf>
    <xf numFmtId="170" fontId="4" fillId="0" borderId="30" xfId="0" applyNumberFormat="1" applyFont="1" applyFill="1" applyBorder="1" applyAlignment="1" applyProtection="1">
      <alignment horizontal="right"/>
      <protection/>
    </xf>
    <xf numFmtId="170" fontId="4" fillId="0" borderId="14" xfId="0" applyNumberFormat="1" applyFont="1" applyFill="1" applyBorder="1" applyAlignment="1" applyProtection="1">
      <alignment horizontal="right"/>
      <protection/>
    </xf>
    <xf numFmtId="0" fontId="13" fillId="0" borderId="22" xfId="0" applyFont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1" fillId="37" borderId="27" xfId="0" applyFont="1" applyFill="1" applyBorder="1" applyAlignment="1" applyProtection="1">
      <alignment horizontal="right"/>
      <protection/>
    </xf>
    <xf numFmtId="10" fontId="4" fillId="0" borderId="30" xfId="53" applyNumberFormat="1" applyFont="1" applyFill="1" applyBorder="1" applyAlignment="1" applyProtection="1">
      <alignment horizontal="center"/>
      <protection locked="0"/>
    </xf>
    <xf numFmtId="10" fontId="4" fillId="0" borderId="10" xfId="53" applyNumberFormat="1" applyFont="1" applyFill="1" applyBorder="1" applyAlignment="1" applyProtection="1">
      <alignment horizontal="center"/>
      <protection locked="0"/>
    </xf>
    <xf numFmtId="10" fontId="4" fillId="0" borderId="30" xfId="53" applyNumberFormat="1" applyFont="1" applyFill="1" applyBorder="1" applyAlignment="1" applyProtection="1">
      <alignment horizontal="center"/>
      <protection/>
    </xf>
    <xf numFmtId="10" fontId="4" fillId="0" borderId="45" xfId="53" applyNumberFormat="1" applyFont="1" applyFill="1" applyBorder="1" applyAlignment="1" applyProtection="1">
      <alignment horizontal="center"/>
      <protection/>
    </xf>
    <xf numFmtId="10" fontId="4" fillId="0" borderId="10" xfId="53" applyNumberFormat="1" applyFont="1" applyFill="1" applyBorder="1" applyAlignment="1" applyProtection="1">
      <alignment horizontal="center"/>
      <protection/>
    </xf>
    <xf numFmtId="10" fontId="4" fillId="0" borderId="18" xfId="53" applyNumberFormat="1" applyFont="1" applyFill="1" applyBorder="1" applyAlignment="1" applyProtection="1">
      <alignment horizontal="center"/>
      <protection/>
    </xf>
    <xf numFmtId="0" fontId="17" fillId="36" borderId="27" xfId="0" applyFont="1" applyFill="1" applyBorder="1" applyAlignment="1" applyProtection="1">
      <alignment horizontal="right" vertical="center" wrapText="1" indent="2"/>
      <protection/>
    </xf>
    <xf numFmtId="10" fontId="4" fillId="0" borderId="50" xfId="53" applyNumberFormat="1" applyFont="1" applyFill="1" applyBorder="1" applyAlignment="1" applyProtection="1">
      <alignment horizontal="center"/>
      <protection/>
    </xf>
    <xf numFmtId="10" fontId="4" fillId="0" borderId="21" xfId="53" applyNumberFormat="1" applyFont="1" applyFill="1" applyBorder="1" applyAlignment="1" applyProtection="1">
      <alignment horizontal="center"/>
      <protection/>
    </xf>
    <xf numFmtId="10" fontId="4" fillId="0" borderId="21" xfId="53" applyNumberFormat="1" applyFont="1" applyFill="1" applyBorder="1" applyAlignment="1" applyProtection="1">
      <alignment horizontal="center"/>
      <protection/>
    </xf>
    <xf numFmtId="10" fontId="4" fillId="0" borderId="19" xfId="53" applyNumberFormat="1" applyFont="1" applyFill="1" applyBorder="1" applyAlignment="1" applyProtection="1">
      <alignment horizontal="center"/>
      <protection/>
    </xf>
    <xf numFmtId="170" fontId="4" fillId="0" borderId="10" xfId="0" applyNumberFormat="1" applyFont="1" applyFill="1" applyBorder="1" applyAlignment="1" applyProtection="1">
      <alignment horizontal="center"/>
      <protection/>
    </xf>
    <xf numFmtId="170" fontId="4" fillId="0" borderId="23" xfId="0" applyNumberFormat="1" applyFont="1" applyFill="1" applyBorder="1" applyAlignment="1" applyProtection="1">
      <alignment horizontal="center"/>
      <protection/>
    </xf>
    <xf numFmtId="170" fontId="4" fillId="0" borderId="51" xfId="0" applyNumberFormat="1" applyFont="1" applyFill="1" applyBorder="1" applyAlignment="1" applyProtection="1">
      <alignment horizontal="center"/>
      <protection/>
    </xf>
    <xf numFmtId="170" fontId="4" fillId="0" borderId="25" xfId="0" applyNumberFormat="1" applyFont="1" applyFill="1" applyBorder="1" applyAlignment="1" applyProtection="1">
      <alignment horizontal="center"/>
      <protection/>
    </xf>
    <xf numFmtId="170" fontId="4" fillId="0" borderId="25" xfId="0" applyNumberFormat="1" applyFont="1" applyFill="1" applyBorder="1" applyAlignment="1" applyProtection="1">
      <alignment horizontal="center"/>
      <protection/>
    </xf>
    <xf numFmtId="170" fontId="4" fillId="0" borderId="26" xfId="0" applyNumberFormat="1" applyFont="1" applyFill="1" applyBorder="1" applyAlignment="1" applyProtection="1">
      <alignment horizontal="center"/>
      <protection/>
    </xf>
    <xf numFmtId="16" fontId="0" fillId="0" borderId="0" xfId="0" applyNumberFormat="1" applyAlignment="1" applyProtection="1">
      <alignment/>
      <protection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0" fontId="2" fillId="36" borderId="53" xfId="0" applyFont="1" applyFill="1" applyBorder="1" applyAlignment="1" applyProtection="1">
      <alignment horizontal="center" vertical="center" wrapText="1"/>
      <protection/>
    </xf>
    <xf numFmtId="0" fontId="2" fillId="36" borderId="29" xfId="0" applyFont="1" applyFill="1" applyBorder="1" applyAlignment="1" applyProtection="1">
      <alignment horizontal="center" vertical="center" wrapText="1"/>
      <protection/>
    </xf>
    <xf numFmtId="0" fontId="2" fillId="36" borderId="54" xfId="0" applyFont="1" applyFill="1" applyBorder="1" applyAlignment="1" applyProtection="1">
      <alignment horizontal="center" vertical="center" wrapText="1"/>
      <protection/>
    </xf>
    <xf numFmtId="0" fontId="2" fillId="36" borderId="55" xfId="0" applyFont="1" applyFill="1" applyBorder="1" applyAlignment="1" applyProtection="1">
      <alignment horizontal="center" vertical="center" wrapText="1"/>
      <protection/>
    </xf>
    <xf numFmtId="0" fontId="4" fillId="0" borderId="56" xfId="0" applyFont="1" applyFill="1" applyBorder="1" applyAlignment="1" applyProtection="1">
      <alignment horizontal="left" vertical="center"/>
      <protection/>
    </xf>
    <xf numFmtId="0" fontId="4" fillId="0" borderId="30" xfId="0" applyFont="1" applyFill="1" applyBorder="1" applyAlignment="1" applyProtection="1">
      <alignment/>
      <protection/>
    </xf>
    <xf numFmtId="0" fontId="4" fillId="0" borderId="30" xfId="0" applyFont="1" applyFill="1" applyBorder="1" applyAlignment="1" applyProtection="1">
      <alignment vertical="center"/>
      <protection/>
    </xf>
    <xf numFmtId="170" fontId="4" fillId="0" borderId="30" xfId="0" applyNumberFormat="1" applyFont="1" applyFill="1" applyBorder="1" applyAlignment="1" applyProtection="1">
      <alignment horizontal="right" vertical="center"/>
      <protection/>
    </xf>
    <xf numFmtId="0" fontId="4" fillId="0" borderId="57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2" fillId="36" borderId="27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4" fillId="0" borderId="58" xfId="0" applyFont="1" applyFill="1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/>
      <protection/>
    </xf>
    <xf numFmtId="170" fontId="4" fillId="0" borderId="15" xfId="0" applyNumberFormat="1" applyFont="1" applyFill="1" applyBorder="1" applyAlignment="1" applyProtection="1">
      <alignment horizontal="right"/>
      <protection/>
    </xf>
    <xf numFmtId="170" fontId="4" fillId="0" borderId="16" xfId="0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4" xfId="51"/>
    <cellStyle name="Nota" xfId="52"/>
    <cellStyle name="Percent" xfId="53"/>
    <cellStyle name="Porcentagem 3" xfId="54"/>
    <cellStyle name="Saíd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dxfs count="235"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 val="0"/>
        <i val="0"/>
        <color auto="1"/>
      </font>
    </dxf>
    <dxf>
      <font>
        <b val="0"/>
        <i val="0"/>
        <color auto="1"/>
      </font>
      <fill>
        <patternFill>
          <bgColor indexed="42"/>
        </patternFill>
      </fill>
      <border>
        <left style="thin"/>
        <right style="hair"/>
        <top style="hair"/>
        <bottom style="thin"/>
      </border>
    </dxf>
    <dxf>
      <font>
        <b/>
        <i val="0"/>
        <color auto="1"/>
      </font>
      <fill>
        <patternFill>
          <bgColor indexed="42"/>
        </patternFill>
      </fill>
      <border>
        <left style="hair"/>
        <right style="thin"/>
        <top style="hair"/>
        <bottom style="thin"/>
      </border>
    </dxf>
    <dxf>
      <font>
        <color auto="1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color indexed="9"/>
      </font>
    </dxf>
    <dxf/>
    <dxf/>
    <dxf>
      <font>
        <b/>
        <i val="0"/>
        <color auto="1"/>
      </font>
      <fill>
        <patternFill>
          <bgColor indexed="26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CCFFCC"/>
        </patternFill>
      </fill>
      <border>
        <left style="hair">
          <color rgb="FF000000"/>
        </left>
        <right style="thin">
          <color rgb="FF000000"/>
        </right>
        <top style="hair"/>
        <bottom style="thin">
          <color rgb="FF000000"/>
        </bottom>
      </border>
    </dxf>
    <dxf>
      <font>
        <b val="0"/>
        <i val="0"/>
        <color auto="1"/>
      </font>
      <fill>
        <patternFill>
          <bgColor rgb="FFCCFFCC"/>
        </patternFill>
      </fill>
      <border>
        <left style="thin">
          <color rgb="FF000000"/>
        </left>
        <right style="hair">
          <color rgb="FF000000"/>
        </right>
        <top style="hair"/>
        <bottom style="thin">
          <color rgb="FF000000"/>
        </bottom>
      </border>
    </dxf>
    <dxf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/>
      </font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6"/>
  <sheetViews>
    <sheetView view="pageBreakPreview" zoomScaleSheetLayoutView="100" zoomScalePageLayoutView="0" workbookViewId="0" topLeftCell="A18">
      <selection activeCell="F21" sqref="F21:F27"/>
    </sheetView>
  </sheetViews>
  <sheetFormatPr defaultColWidth="9.140625" defaultRowHeight="12.75"/>
  <cols>
    <col min="1" max="1" width="1.7109375" style="31" customWidth="1"/>
    <col min="2" max="2" width="24.421875" style="31" bestFit="1" customWidth="1"/>
    <col min="3" max="5" width="10.7109375" style="31" customWidth="1"/>
    <col min="6" max="6" width="17.7109375" style="17" customWidth="1"/>
    <col min="7" max="7" width="9.140625" style="31" customWidth="1"/>
    <col min="8" max="8" width="11.28125" style="31" hidden="1" customWidth="1"/>
    <col min="9" max="9" width="12.8515625" style="31" hidden="1" customWidth="1"/>
    <col min="10" max="10" width="11.00390625" style="31" hidden="1" customWidth="1"/>
    <col min="11" max="11" width="16.28125" style="31" customWidth="1"/>
    <col min="12" max="18" width="9.140625" style="31" customWidth="1"/>
    <col min="19" max="19" width="9.140625" style="87" customWidth="1"/>
    <col min="20" max="20" width="9.140625" style="88" customWidth="1"/>
    <col min="21" max="16384" width="9.140625" style="31" customWidth="1"/>
  </cols>
  <sheetData>
    <row r="1" ht="35.25" customHeight="1">
      <c r="B1" s="86" t="s">
        <v>44</v>
      </c>
    </row>
    <row r="2" spans="2:20" s="90" customFormat="1" ht="32.25" customHeight="1">
      <c r="B2" s="89" t="s">
        <v>3</v>
      </c>
      <c r="C2" s="89"/>
      <c r="D2" s="89"/>
      <c r="E2" s="89"/>
      <c r="F2" s="89"/>
      <c r="S2" s="91"/>
      <c r="T2" s="92"/>
    </row>
    <row r="3" spans="2:20" s="7" customFormat="1" ht="12.75">
      <c r="B3" s="7" t="s">
        <v>39</v>
      </c>
      <c r="C3" s="50" t="s">
        <v>40</v>
      </c>
      <c r="D3" s="51"/>
      <c r="E3" s="51"/>
      <c r="F3" s="52"/>
      <c r="S3" s="96"/>
      <c r="T3" s="97"/>
    </row>
    <row r="4" spans="2:20" s="7" customFormat="1" ht="12.75">
      <c r="B4" s="7" t="s">
        <v>4</v>
      </c>
      <c r="C4" s="93" t="s">
        <v>41</v>
      </c>
      <c r="D4" s="94"/>
      <c r="E4" s="94"/>
      <c r="F4" s="95"/>
      <c r="S4" s="96"/>
      <c r="T4" s="97"/>
    </row>
    <row r="5" spans="2:20" s="7" customFormat="1" ht="12.75">
      <c r="B5" s="98" t="s">
        <v>5</v>
      </c>
      <c r="C5" s="99" t="s">
        <v>189</v>
      </c>
      <c r="D5" s="100"/>
      <c r="E5" s="100"/>
      <c r="F5" s="101"/>
      <c r="S5" s="96"/>
      <c r="T5" s="97"/>
    </row>
    <row r="6" spans="2:20" s="48" customFormat="1" ht="13.5" customHeight="1">
      <c r="B6" s="48" t="s">
        <v>45</v>
      </c>
      <c r="C6" s="93" t="s">
        <v>190</v>
      </c>
      <c r="D6" s="94"/>
      <c r="E6" s="94"/>
      <c r="F6" s="95"/>
      <c r="S6" s="102"/>
      <c r="T6" s="103"/>
    </row>
    <row r="7" spans="2:20" s="48" customFormat="1" ht="13.5" customHeight="1">
      <c r="B7" s="48" t="s">
        <v>47</v>
      </c>
      <c r="C7" s="50" t="s">
        <v>42</v>
      </c>
      <c r="D7" s="51"/>
      <c r="E7" s="51"/>
      <c r="F7" s="52"/>
      <c r="S7" s="102"/>
      <c r="T7" s="103"/>
    </row>
    <row r="8" spans="2:20" s="48" customFormat="1" ht="13.5" customHeight="1">
      <c r="B8" s="48" t="s">
        <v>43</v>
      </c>
      <c r="C8" s="50" t="s">
        <v>42</v>
      </c>
      <c r="D8" s="51"/>
      <c r="E8" s="51"/>
      <c r="F8" s="52"/>
      <c r="S8" s="102"/>
      <c r="T8" s="103"/>
    </row>
    <row r="9" spans="2:20" s="48" customFormat="1" ht="12.75">
      <c r="B9" s="48" t="s">
        <v>48</v>
      </c>
      <c r="C9" s="56" t="s">
        <v>42</v>
      </c>
      <c r="D9" s="57"/>
      <c r="E9" s="57"/>
      <c r="F9" s="58"/>
      <c r="S9" s="102"/>
      <c r="T9" s="103"/>
    </row>
    <row r="10" spans="3:20" s="48" customFormat="1" ht="12.75">
      <c r="C10" s="104"/>
      <c r="D10" s="105"/>
      <c r="E10" s="105"/>
      <c r="F10" s="105"/>
      <c r="S10" s="102"/>
      <c r="T10" s="103"/>
    </row>
    <row r="11" spans="2:20" s="48" customFormat="1" ht="24.75" customHeight="1">
      <c r="B11" s="4" t="s">
        <v>6</v>
      </c>
      <c r="C11" s="5">
        <v>2</v>
      </c>
      <c r="D11" s="6">
        <f>IF(C11&gt;0,IF(C11&lt;7,,"&lt;--- Insira valor entre 1 e 6"),"&lt;--- Insira valor entre 1 e 6")</f>
        <v>0</v>
      </c>
      <c r="E11" s="7"/>
      <c r="F11" s="8"/>
      <c r="S11" s="102"/>
      <c r="T11" s="103"/>
    </row>
    <row r="12" spans="2:20" s="48" customFormat="1" ht="12.75">
      <c r="B12" s="9" t="s">
        <v>7</v>
      </c>
      <c r="C12" s="1">
        <v>1</v>
      </c>
      <c r="D12" s="53" t="s">
        <v>8</v>
      </c>
      <c r="E12" s="54"/>
      <c r="F12" s="55"/>
      <c r="S12" s="102"/>
      <c r="T12" s="103"/>
    </row>
    <row r="13" spans="2:20" s="48" customFormat="1" ht="25.5">
      <c r="B13" s="9" t="s">
        <v>9</v>
      </c>
      <c r="C13" s="10">
        <v>2</v>
      </c>
      <c r="D13" s="2">
        <f>IF(D14&lt;&gt;0,0,"( X )")</f>
        <v>0</v>
      </c>
      <c r="E13" s="11" t="s">
        <v>10</v>
      </c>
      <c r="F13" s="12"/>
      <c r="S13" s="102"/>
      <c r="T13" s="103"/>
    </row>
    <row r="14" spans="2:20" s="48" customFormat="1" ht="51">
      <c r="B14" s="9" t="s">
        <v>11</v>
      </c>
      <c r="C14" s="10">
        <v>3</v>
      </c>
      <c r="D14" s="13" t="s">
        <v>61</v>
      </c>
      <c r="E14" s="14" t="s">
        <v>12</v>
      </c>
      <c r="F14" s="15"/>
      <c r="S14" s="102"/>
      <c r="T14" s="103"/>
    </row>
    <row r="15" spans="2:20" s="48" customFormat="1" ht="51">
      <c r="B15" s="9" t="s">
        <v>13</v>
      </c>
      <c r="C15" s="10">
        <v>4</v>
      </c>
      <c r="D15" s="64" t="s">
        <v>14</v>
      </c>
      <c r="E15" s="65"/>
      <c r="F15" s="66"/>
      <c r="S15" s="102"/>
      <c r="T15" s="103"/>
    </row>
    <row r="16" spans="2:20" s="48" customFormat="1" ht="25.5">
      <c r="B16" s="9" t="s">
        <v>15</v>
      </c>
      <c r="C16" s="10">
        <v>5</v>
      </c>
      <c r="D16" s="81">
        <f>IF(D17&lt;&gt;0,0,"( X )")</f>
        <v>0</v>
      </c>
      <c r="E16" s="11" t="s">
        <v>16</v>
      </c>
      <c r="F16" s="12"/>
      <c r="S16" s="102"/>
      <c r="T16" s="103"/>
    </row>
    <row r="17" spans="2:20" s="48" customFormat="1" ht="25.5">
      <c r="B17" s="9" t="s">
        <v>17</v>
      </c>
      <c r="C17" s="10">
        <v>6</v>
      </c>
      <c r="D17" s="80" t="s">
        <v>61</v>
      </c>
      <c r="E17" s="14" t="s">
        <v>18</v>
      </c>
      <c r="F17" s="15"/>
      <c r="S17" s="102"/>
      <c r="T17" s="103"/>
    </row>
    <row r="18" spans="2:20" s="48" customFormat="1" ht="12.75">
      <c r="B18" s="16"/>
      <c r="C18" s="7"/>
      <c r="D18" s="7"/>
      <c r="E18" s="7"/>
      <c r="F18" s="8"/>
      <c r="S18" s="102"/>
      <c r="T18" s="103"/>
    </row>
    <row r="19" spans="2:10" ht="15.75" customHeight="1">
      <c r="B19" s="17"/>
      <c r="C19" s="67" t="s">
        <v>19</v>
      </c>
      <c r="D19" s="67"/>
      <c r="E19" s="67"/>
      <c r="H19" s="106" t="s">
        <v>65</v>
      </c>
      <c r="I19" s="107">
        <f>F21</f>
        <v>0</v>
      </c>
      <c r="J19" s="106"/>
    </row>
    <row r="20" spans="2:20" s="108" customFormat="1" ht="31.5">
      <c r="B20" s="18" t="s">
        <v>20</v>
      </c>
      <c r="C20" s="19" t="s">
        <v>21</v>
      </c>
      <c r="D20" s="19" t="s">
        <v>22</v>
      </c>
      <c r="E20" s="19" t="s">
        <v>23</v>
      </c>
      <c r="F20" s="20" t="s">
        <v>24</v>
      </c>
      <c r="H20" s="109" t="s">
        <v>66</v>
      </c>
      <c r="I20" s="110">
        <f>F22</f>
        <v>0</v>
      </c>
      <c r="J20" s="109"/>
      <c r="S20" s="111"/>
      <c r="T20" s="112"/>
    </row>
    <row r="21" spans="2:19" ht="15.75">
      <c r="B21" s="21" t="s">
        <v>25</v>
      </c>
      <c r="C21" s="22">
        <v>0.038</v>
      </c>
      <c r="D21" s="23">
        <v>0.0401</v>
      </c>
      <c r="E21" s="24">
        <v>0.0467</v>
      </c>
      <c r="F21" s="82"/>
      <c r="G21" s="113">
        <f>IF(F21=0,"",IF(F21&lt;C21,"Atenção, observar os intervalos!",IF(F21&gt;E21,"Atenção, observar os intervalos!","")))</f>
      </c>
      <c r="H21" s="106" t="s">
        <v>67</v>
      </c>
      <c r="I21" s="107">
        <f>I20</f>
        <v>0</v>
      </c>
      <c r="J21" s="106"/>
      <c r="R21" s="88"/>
      <c r="S21" s="88"/>
    </row>
    <row r="22" spans="2:19" ht="15.75">
      <c r="B22" s="21" t="s">
        <v>26</v>
      </c>
      <c r="C22" s="25">
        <v>0.0032</v>
      </c>
      <c r="D22" s="26">
        <v>0.004</v>
      </c>
      <c r="E22" s="27">
        <v>0.0074</v>
      </c>
      <c r="F22" s="82"/>
      <c r="G22" s="113">
        <f>IF(F22=0,"",IF(F22&lt;C22,"Atenção, observar os intervalos!",IF(F22&gt;E22,"Atenção, observar os intervalos!","")))</f>
      </c>
      <c r="H22" s="106" t="s">
        <v>68</v>
      </c>
      <c r="I22" s="107">
        <f aca="true" t="shared" si="0" ref="I22:I27">F23</f>
        <v>0</v>
      </c>
      <c r="J22" s="106"/>
      <c r="R22" s="88"/>
      <c r="S22" s="88"/>
    </row>
    <row r="23" spans="2:19" ht="15.75">
      <c r="B23" s="21" t="s">
        <v>27</v>
      </c>
      <c r="C23" s="25">
        <v>0.005</v>
      </c>
      <c r="D23" s="26">
        <v>0.0056</v>
      </c>
      <c r="E23" s="27">
        <v>0.0097</v>
      </c>
      <c r="F23" s="82"/>
      <c r="G23" s="113">
        <f>IF(F23=0,"",IF(F23&lt;C23,"Atenção, observar os intervalos!",IF(F23&gt;E23,"Atenção, observar os intervalos!","")))</f>
      </c>
      <c r="H23" s="106" t="s">
        <v>69</v>
      </c>
      <c r="I23" s="107">
        <f t="shared" si="0"/>
        <v>0</v>
      </c>
      <c r="J23" s="114"/>
      <c r="R23" s="88"/>
      <c r="S23" s="88"/>
    </row>
    <row r="24" spans="2:19" ht="15.75">
      <c r="B24" s="21" t="s">
        <v>28</v>
      </c>
      <c r="C24" s="25">
        <v>0.0102</v>
      </c>
      <c r="D24" s="26">
        <v>0.0111</v>
      </c>
      <c r="E24" s="27">
        <v>0.0121</v>
      </c>
      <c r="F24" s="82"/>
      <c r="G24" s="113">
        <f>IF(F24=0,"",IF(F24&lt;C24,"Atenção, observar os intervalos!",IF(F24&gt;E24,"Atenção, observar os intervalos!","")))</f>
      </c>
      <c r="H24" s="106" t="s">
        <v>70</v>
      </c>
      <c r="I24" s="107">
        <f t="shared" si="0"/>
        <v>0</v>
      </c>
      <c r="J24" s="114"/>
      <c r="R24" s="88"/>
      <c r="S24" s="88"/>
    </row>
    <row r="25" spans="2:19" ht="15.75">
      <c r="B25" s="21" t="s">
        <v>29</v>
      </c>
      <c r="C25" s="28">
        <v>0.0664</v>
      </c>
      <c r="D25" s="29">
        <v>0.073</v>
      </c>
      <c r="E25" s="30">
        <v>0.0869</v>
      </c>
      <c r="F25" s="82"/>
      <c r="G25" s="113">
        <f>IF(F25=0,"",IF(F25&lt;C25,"Atenção, observar os intervalos!",IF(F25&gt;E25,"Atenção, observar os intervalos!","")))</f>
      </c>
      <c r="H25" s="106" t="s">
        <v>71</v>
      </c>
      <c r="I25" s="107">
        <f t="shared" si="0"/>
        <v>0</v>
      </c>
      <c r="J25" s="106"/>
      <c r="R25" s="88"/>
      <c r="S25" s="88"/>
    </row>
    <row r="26" spans="2:19" ht="15.75">
      <c r="B26" s="68" t="s">
        <v>30</v>
      </c>
      <c r="C26" s="69"/>
      <c r="D26" s="69"/>
      <c r="E26" s="70"/>
      <c r="F26" s="83"/>
      <c r="G26" s="113"/>
      <c r="H26" s="106" t="s">
        <v>72</v>
      </c>
      <c r="I26" s="107">
        <f t="shared" si="0"/>
        <v>0</v>
      </c>
      <c r="J26" s="106"/>
      <c r="R26" s="88"/>
      <c r="S26" s="88"/>
    </row>
    <row r="27" spans="2:19" ht="15.75">
      <c r="B27" s="71" t="s">
        <v>31</v>
      </c>
      <c r="C27" s="72"/>
      <c r="D27" s="72"/>
      <c r="E27" s="73"/>
      <c r="F27" s="83"/>
      <c r="G27" s="113"/>
      <c r="H27" s="106" t="s">
        <v>73</v>
      </c>
      <c r="I27" s="107">
        <f t="shared" si="0"/>
        <v>0.045</v>
      </c>
      <c r="J27" s="106"/>
      <c r="R27" s="88"/>
      <c r="S27" s="88"/>
    </row>
    <row r="28" spans="2:19" ht="16.5" thickBot="1">
      <c r="B28" s="74" t="s">
        <v>32</v>
      </c>
      <c r="C28" s="75"/>
      <c r="D28" s="75"/>
      <c r="E28" s="75"/>
      <c r="F28" s="3">
        <v>0.045</v>
      </c>
      <c r="G28" s="113"/>
      <c r="H28" s="106"/>
      <c r="I28" s="115"/>
      <c r="J28" s="115"/>
      <c r="K28" s="116"/>
      <c r="L28" s="117"/>
      <c r="M28" s="118"/>
      <c r="N28" s="118"/>
      <c r="O28" s="119"/>
      <c r="R28" s="88"/>
      <c r="S28" s="88"/>
    </row>
    <row r="29" spans="8:18" ht="12.75">
      <c r="H29" s="106"/>
      <c r="I29" s="115"/>
      <c r="J29" s="115"/>
      <c r="K29" s="116"/>
      <c r="L29" s="117"/>
      <c r="M29" s="117"/>
      <c r="N29" s="117"/>
      <c r="R29" s="87"/>
    </row>
    <row r="30" spans="2:19" ht="15.75">
      <c r="B30" s="76" t="s">
        <v>33</v>
      </c>
      <c r="C30" s="76"/>
      <c r="D30" s="76"/>
      <c r="E30" s="76"/>
      <c r="F30" s="32">
        <f>(((1+I19+I21+I22)*(1+I23)*(1+I24))/(1-I25-I26))-1</f>
        <v>0</v>
      </c>
      <c r="G30" s="120"/>
      <c r="H30" s="114" t="s">
        <v>62</v>
      </c>
      <c r="I30" s="114" t="s">
        <v>63</v>
      </c>
      <c r="J30" s="114" t="s">
        <v>64</v>
      </c>
      <c r="R30" s="88"/>
      <c r="S30" s="88"/>
    </row>
    <row r="31" spans="2:19" ht="16.5" thickBot="1">
      <c r="B31" s="59" t="s">
        <v>34</v>
      </c>
      <c r="C31" s="60"/>
      <c r="D31" s="60"/>
      <c r="E31" s="60"/>
      <c r="F31" s="33">
        <f>(((1+I19+I21+I22)*(1+I23)*(1+I24))/(1-I25-I26-I27))-1</f>
        <v>0.04712041884816753</v>
      </c>
      <c r="G31" s="49"/>
      <c r="H31" s="114">
        <v>0.2034</v>
      </c>
      <c r="I31" s="114">
        <v>0.2212</v>
      </c>
      <c r="J31" s="114">
        <v>0.25</v>
      </c>
      <c r="R31" s="88"/>
      <c r="S31" s="88"/>
    </row>
    <row r="33" spans="2:6" ht="48" customHeight="1">
      <c r="B33" s="61" t="s">
        <v>35</v>
      </c>
      <c r="C33" s="61"/>
      <c r="D33" s="61"/>
      <c r="E33" s="61"/>
      <c r="F33" s="61"/>
    </row>
    <row r="35" spans="2:6" ht="12.75">
      <c r="B35" s="62" t="s">
        <v>36</v>
      </c>
      <c r="C35" s="62"/>
      <c r="D35" s="62"/>
      <c r="E35" s="62"/>
      <c r="F35" s="62"/>
    </row>
    <row r="36" spans="2:6" ht="12.75">
      <c r="B36" s="63" t="s">
        <v>37</v>
      </c>
      <c r="C36" s="63"/>
      <c r="D36" s="63"/>
      <c r="E36" s="63"/>
      <c r="F36" s="63"/>
    </row>
    <row r="37" ht="22.5" customHeight="1">
      <c r="F37" s="34"/>
    </row>
    <row r="38" ht="12.75">
      <c r="B38" s="90"/>
    </row>
    <row r="39" spans="2:5" ht="12.75">
      <c r="B39" s="121" t="s">
        <v>97</v>
      </c>
      <c r="C39" s="37"/>
      <c r="D39" s="37"/>
      <c r="E39" s="79"/>
    </row>
    <row r="40" spans="2:5" ht="12.75">
      <c r="B40" s="122" t="s">
        <v>99</v>
      </c>
      <c r="C40" s="84"/>
      <c r="D40" s="84"/>
      <c r="E40" s="79"/>
    </row>
    <row r="41" spans="2:4" ht="12.75">
      <c r="B41" s="123"/>
      <c r="C41" s="123"/>
      <c r="D41" s="123"/>
    </row>
    <row r="42" spans="2:4" ht="12.75">
      <c r="B42" s="123"/>
      <c r="C42" s="123"/>
      <c r="D42" s="123"/>
    </row>
    <row r="44" spans="2:4" ht="12.75">
      <c r="B44" s="124"/>
      <c r="C44" s="124"/>
      <c r="D44" s="124"/>
    </row>
    <row r="45" spans="2:5" ht="12.75">
      <c r="B45" s="121" t="s">
        <v>98</v>
      </c>
      <c r="C45" s="85"/>
      <c r="D45" s="85"/>
      <c r="E45" s="79"/>
    </row>
    <row r="46" spans="2:5" ht="12.75">
      <c r="B46" s="122" t="s">
        <v>38</v>
      </c>
      <c r="C46" s="84"/>
      <c r="D46" s="84"/>
      <c r="E46" s="79"/>
    </row>
  </sheetData>
  <sheetProtection password="C637" sheet="1" selectLockedCells="1"/>
  <mergeCells count="19">
    <mergeCell ref="B31:E31"/>
    <mergeCell ref="B33:F33"/>
    <mergeCell ref="B35:F35"/>
    <mergeCell ref="B36:F36"/>
    <mergeCell ref="D15:F15"/>
    <mergeCell ref="C19:E19"/>
    <mergeCell ref="B26:E26"/>
    <mergeCell ref="B27:E27"/>
    <mergeCell ref="B28:E28"/>
    <mergeCell ref="B30:E30"/>
    <mergeCell ref="B2:F2"/>
    <mergeCell ref="C3:F3"/>
    <mergeCell ref="C4:F4"/>
    <mergeCell ref="C5:F5"/>
    <mergeCell ref="C6:F6"/>
    <mergeCell ref="D12:F12"/>
    <mergeCell ref="C7:F7"/>
    <mergeCell ref="C8:F8"/>
    <mergeCell ref="C9:F9"/>
  </mergeCells>
  <conditionalFormatting sqref="F21:F25">
    <cfRule type="cellIs" priority="13" dxfId="228" operator="between" stopIfTrue="1">
      <formula>$C21</formula>
      <formula>$E21</formula>
    </cfRule>
  </conditionalFormatting>
  <conditionalFormatting sqref="B12:C17">
    <cfRule type="expression" priority="10" dxfId="216" stopIfTrue="1">
      <formula>$C$11=0</formula>
    </cfRule>
    <cfRule type="expression" priority="11" dxfId="216" stopIfTrue="1">
      <formula>$C$11&gt;6</formula>
    </cfRule>
    <cfRule type="expression" priority="12" dxfId="225" stopIfTrue="1">
      <formula>$C12&lt;&gt;$C$11</formula>
    </cfRule>
  </conditionalFormatting>
  <conditionalFormatting sqref="E13">
    <cfRule type="expression" priority="9" dxfId="216" stopIfTrue="1">
      <formula>$D$14&lt;&gt;0</formula>
    </cfRule>
  </conditionalFormatting>
  <conditionalFormatting sqref="E14">
    <cfRule type="expression" priority="8" dxfId="221" stopIfTrue="1">
      <formula>$D$14&lt;&gt;0</formula>
    </cfRule>
  </conditionalFormatting>
  <conditionalFormatting sqref="E16 B30:F30">
    <cfRule type="expression" priority="7" dxfId="216" stopIfTrue="1">
      <formula>$D$17&lt;&gt;0</formula>
    </cfRule>
  </conditionalFormatting>
  <conditionalFormatting sqref="E17">
    <cfRule type="expression" priority="6" dxfId="221" stopIfTrue="1">
      <formula>$D$17&lt;&gt;0</formula>
    </cfRule>
  </conditionalFormatting>
  <conditionalFormatting sqref="B31:F31">
    <cfRule type="expression" priority="5" dxfId="229" stopIfTrue="1">
      <formula>$D$17&lt;&gt;0</formula>
    </cfRule>
  </conditionalFormatting>
  <conditionalFormatting sqref="B36:F36">
    <cfRule type="expression" priority="4" dxfId="216" stopIfTrue="1">
      <formula>$D$17&lt;&gt;0</formula>
    </cfRule>
  </conditionalFormatting>
  <conditionalFormatting sqref="F28">
    <cfRule type="expression" priority="3" dxfId="230" stopIfTrue="1">
      <formula>$D$17&lt;&gt;0</formula>
    </cfRule>
  </conditionalFormatting>
  <conditionalFormatting sqref="B28:E28">
    <cfRule type="expression" priority="2" dxfId="231" stopIfTrue="1">
      <formula>$D$17&lt;&gt;0</formula>
    </cfRule>
  </conditionalFormatting>
  <conditionalFormatting sqref="B35:F35">
    <cfRule type="expression" priority="1" dxfId="216" stopIfTrue="1">
      <formula>$D$17&lt;&gt;0</formula>
    </cfRule>
  </conditionalFormatting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7" r:id="rId1"/>
  <rowBreaks count="1" manualBreakCount="1">
    <brk id="4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SheetLayoutView="100" zoomScalePageLayoutView="0" workbookViewId="0" topLeftCell="A8">
      <selection activeCell="E46" sqref="E46"/>
    </sheetView>
  </sheetViews>
  <sheetFormatPr defaultColWidth="9.140625" defaultRowHeight="12.75"/>
  <cols>
    <col min="1" max="1" width="9.140625" style="128" customWidth="1"/>
    <col min="2" max="2" width="9.421875" style="128" customWidth="1"/>
    <col min="3" max="3" width="54.140625" style="128" customWidth="1"/>
    <col min="4" max="4" width="6.28125" style="128" customWidth="1"/>
    <col min="5" max="5" width="10.28125" style="128" customWidth="1"/>
    <col min="6" max="6" width="10.7109375" style="128" bestFit="1" customWidth="1"/>
    <col min="7" max="7" width="13.28125" style="128" bestFit="1" customWidth="1"/>
    <col min="8" max="8" width="13.140625" style="128" customWidth="1"/>
    <col min="9" max="16384" width="9.140625" style="128" customWidth="1"/>
  </cols>
  <sheetData>
    <row r="1" ht="37.5" customHeight="1">
      <c r="A1" s="86" t="s">
        <v>44</v>
      </c>
    </row>
    <row r="2" spans="1:9" ht="12.75" customHeight="1">
      <c r="A2" s="129" t="s">
        <v>75</v>
      </c>
      <c r="B2" s="129"/>
      <c r="C2" s="129"/>
      <c r="D2" s="129"/>
      <c r="E2" s="129"/>
      <c r="F2" s="129"/>
      <c r="G2" s="129"/>
      <c r="H2" s="129"/>
      <c r="I2" s="130"/>
    </row>
    <row r="3" spans="1:8" ht="15" customHeight="1">
      <c r="A3" s="129"/>
      <c r="B3" s="129"/>
      <c r="C3" s="129"/>
      <c r="D3" s="129"/>
      <c r="E3" s="129"/>
      <c r="F3" s="129"/>
      <c r="G3" s="129"/>
      <c r="H3" s="129"/>
    </row>
    <row r="4" spans="1:8" ht="12.75" customHeight="1">
      <c r="A4" s="131"/>
      <c r="B4" s="131"/>
      <c r="C4" s="131"/>
      <c r="D4" s="131"/>
      <c r="E4" s="131"/>
      <c r="F4" s="131"/>
      <c r="G4" s="131"/>
      <c r="H4" s="131"/>
    </row>
    <row r="5" spans="1:8" ht="12.75" customHeight="1">
      <c r="A5" s="131"/>
      <c r="B5" s="131"/>
      <c r="C5" s="131"/>
      <c r="D5" s="131"/>
      <c r="E5" s="131"/>
      <c r="F5" s="131"/>
      <c r="G5" s="131"/>
      <c r="H5" s="131"/>
    </row>
    <row r="6" spans="1:8" ht="12.75" customHeight="1">
      <c r="A6" s="131"/>
      <c r="B6" s="131"/>
      <c r="C6" s="131"/>
      <c r="D6" s="131"/>
      <c r="E6" s="131"/>
      <c r="F6" s="131"/>
      <c r="G6" s="131"/>
      <c r="H6" s="131"/>
    </row>
    <row r="7" spans="1:8" ht="12.75" customHeight="1">
      <c r="A7" s="131"/>
      <c r="B7" s="131"/>
      <c r="C7" s="131"/>
      <c r="D7" s="131"/>
      <c r="E7" s="131"/>
      <c r="F7" s="131"/>
      <c r="G7" s="131"/>
      <c r="H7" s="131"/>
    </row>
    <row r="8" spans="1:7" ht="15.75" customHeight="1">
      <c r="A8" s="132" t="str">
        <f>'P. BDI'!B3</f>
        <v>Edital :</v>
      </c>
      <c r="B8" s="132"/>
      <c r="C8" s="35" t="str">
        <f>'P. BDI'!C3:F3</f>
        <v>TP -xxx</v>
      </c>
      <c r="D8" s="132" t="s">
        <v>104</v>
      </c>
      <c r="E8" s="132"/>
      <c r="F8" s="134">
        <f>Orçamento!F5:G5</f>
        <v>2016.48</v>
      </c>
      <c r="G8" s="135"/>
    </row>
    <row r="9" spans="1:9" ht="12.75">
      <c r="A9" s="132" t="str">
        <f>'P. BDI'!B4</f>
        <v>Tomador: </v>
      </c>
      <c r="B9" s="132"/>
      <c r="C9" s="133" t="str">
        <f>'P. BDI'!C4:F4</f>
        <v>Prefeitura Municipal de Dois Vizinhos - PR</v>
      </c>
      <c r="D9" s="132" t="s">
        <v>77</v>
      </c>
      <c r="E9" s="132"/>
      <c r="F9" s="136">
        <f>F40</f>
        <v>0</v>
      </c>
      <c r="G9" s="137"/>
      <c r="I9" s="138"/>
    </row>
    <row r="10" spans="1:8" ht="12.75">
      <c r="A10" s="132" t="str">
        <f>'P. BDI'!B5</f>
        <v>Empreendimento: </v>
      </c>
      <c r="B10" s="132"/>
      <c r="C10" s="139" t="str">
        <f>'P. BDI'!C5:F5</f>
        <v>PAVIMENTAÇÃO ASFALTICA </v>
      </c>
      <c r="D10" s="132" t="s">
        <v>59</v>
      </c>
      <c r="E10" s="132"/>
      <c r="F10" s="136">
        <f>F9/F8</f>
        <v>0</v>
      </c>
      <c r="G10" s="137"/>
      <c r="H10" s="140"/>
    </row>
    <row r="11" spans="1:8" ht="12.75">
      <c r="A11" s="132" t="str">
        <f>'P. BDI'!B6</f>
        <v>Local da Obra:</v>
      </c>
      <c r="B11" s="132"/>
      <c r="C11" s="133" t="str">
        <f>'P. BDI'!C6:F6</f>
        <v>RUA FIRMO HABLICH E AV. PRESS. KENNEDY</v>
      </c>
      <c r="D11" s="141"/>
      <c r="E11" s="140"/>
      <c r="F11" s="140"/>
      <c r="G11" s="140"/>
      <c r="H11" s="140"/>
    </row>
    <row r="12" spans="1:8" ht="12.75">
      <c r="A12" s="132" t="str">
        <f>'P. BDI'!B7</f>
        <v>Empresa Prop.:</v>
      </c>
      <c r="B12" s="132"/>
      <c r="C12" s="35" t="str">
        <f>'P. BDI'!C7:F7</f>
        <v>xxxxxxxxxxxxxx</v>
      </c>
      <c r="D12" s="141"/>
      <c r="E12" s="140"/>
      <c r="F12" s="140"/>
      <c r="G12" s="140"/>
      <c r="H12" s="140"/>
    </row>
    <row r="13" spans="1:8" ht="12.75">
      <c r="A13" s="132" t="str">
        <f>'P. BDI'!B8</f>
        <v>CNPJ:</v>
      </c>
      <c r="B13" s="132"/>
      <c r="C13" s="35" t="str">
        <f>'P. BDI'!C8:F8</f>
        <v>xxxxxxxxxxxxxx</v>
      </c>
      <c r="D13" s="141"/>
      <c r="E13" s="140"/>
      <c r="F13" s="140"/>
      <c r="G13" s="140"/>
      <c r="H13" s="140"/>
    </row>
    <row r="14" spans="1:8" ht="12.75">
      <c r="A14" s="132" t="str">
        <f>'P. BDI'!B9</f>
        <v>Data Base:</v>
      </c>
      <c r="B14" s="132"/>
      <c r="C14" s="36" t="str">
        <f>'P. BDI'!C9:F9</f>
        <v>xxxxxxxxxxxxxx</v>
      </c>
      <c r="D14" s="141"/>
      <c r="E14" s="141"/>
      <c r="F14" s="142"/>
      <c r="G14" s="105"/>
      <c r="H14" s="105"/>
    </row>
    <row r="15" spans="1:8" ht="12.75">
      <c r="A15" s="132" t="s">
        <v>74</v>
      </c>
      <c r="B15" s="132"/>
      <c r="C15" s="143">
        <f>'P. BDI'!F31</f>
        <v>0.04712041884816753</v>
      </c>
      <c r="D15" s="141"/>
      <c r="E15" s="141"/>
      <c r="F15" s="142"/>
      <c r="G15" s="105"/>
      <c r="H15" s="105"/>
    </row>
    <row r="16" spans="1:8" ht="12.75">
      <c r="A16" s="144"/>
      <c r="B16" s="145"/>
      <c r="C16" s="146"/>
      <c r="D16" s="140"/>
      <c r="E16" s="140"/>
      <c r="F16" s="140"/>
      <c r="G16" s="140"/>
      <c r="H16" s="140"/>
    </row>
    <row r="17" spans="1:8" ht="12.75">
      <c r="A17" s="144"/>
      <c r="B17" s="145"/>
      <c r="C17" s="146"/>
      <c r="D17" s="140"/>
      <c r="E17" s="140"/>
      <c r="F17" s="140"/>
      <c r="G17" s="140"/>
      <c r="H17" s="140"/>
    </row>
    <row r="18" spans="1:8" ht="12.75">
      <c r="A18" s="144"/>
      <c r="B18" s="145"/>
      <c r="C18" s="146"/>
      <c r="D18" s="140"/>
      <c r="E18" s="140"/>
      <c r="F18" s="140"/>
      <c r="G18" s="140"/>
      <c r="H18" s="140"/>
    </row>
    <row r="19" spans="1:8" ht="12.75">
      <c r="A19" s="144"/>
      <c r="B19" s="145"/>
      <c r="C19" s="146"/>
      <c r="D19" s="140"/>
      <c r="E19" s="140"/>
      <c r="F19" s="140"/>
      <c r="G19" s="140"/>
      <c r="H19" s="140"/>
    </row>
    <row r="20" spans="1:8" ht="12.75">
      <c r="A20" s="144"/>
      <c r="B20" s="145"/>
      <c r="C20" s="146"/>
      <c r="D20" s="140"/>
      <c r="E20" s="140"/>
      <c r="F20" s="140"/>
      <c r="G20" s="140"/>
      <c r="H20" s="140"/>
    </row>
    <row r="21" spans="1:8" ht="12.75">
      <c r="A21" s="144"/>
      <c r="B21" s="145"/>
      <c r="C21" s="146"/>
      <c r="D21" s="140"/>
      <c r="E21" s="140"/>
      <c r="F21" s="140"/>
      <c r="G21" s="140"/>
      <c r="H21" s="140"/>
    </row>
    <row r="22" spans="1:8" ht="12.75">
      <c r="A22" s="144"/>
      <c r="B22" s="145"/>
      <c r="C22" s="146"/>
      <c r="D22" s="140"/>
      <c r="E22" s="140"/>
      <c r="F22" s="140"/>
      <c r="G22" s="140"/>
      <c r="H22" s="140"/>
    </row>
    <row r="23" spans="1:8" ht="12.75">
      <c r="A23" s="144"/>
      <c r="B23" s="145"/>
      <c r="C23" s="146"/>
      <c r="D23" s="140"/>
      <c r="E23" s="140"/>
      <c r="F23" s="140"/>
      <c r="G23" s="140"/>
      <c r="H23" s="140"/>
    </row>
    <row r="24" spans="1:8" ht="12.75">
      <c r="A24" s="144"/>
      <c r="B24" s="145"/>
      <c r="C24" s="146"/>
      <c r="D24" s="140"/>
      <c r="E24" s="140"/>
      <c r="F24" s="140"/>
      <c r="G24" s="140"/>
      <c r="H24" s="140"/>
    </row>
    <row r="25" spans="2:8" ht="12.75">
      <c r="B25" s="147" t="s">
        <v>49</v>
      </c>
      <c r="C25" s="147" t="s">
        <v>76</v>
      </c>
      <c r="D25" s="148" t="s">
        <v>79</v>
      </c>
      <c r="E25" s="148"/>
      <c r="F25" s="148" t="s">
        <v>78</v>
      </c>
      <c r="G25" s="148"/>
      <c r="H25" s="147" t="s">
        <v>80</v>
      </c>
    </row>
    <row r="26" spans="2:8" ht="12.75">
      <c r="B26" s="149">
        <f>Orçamento!A16</f>
        <v>1</v>
      </c>
      <c r="C26" s="40" t="str">
        <f>Orçamento!C16</f>
        <v>SERVIÇOS PRELIMINARES</v>
      </c>
      <c r="D26" s="150" t="e">
        <f>F26/$F$9</f>
        <v>#DIV/0!</v>
      </c>
      <c r="E26" s="150"/>
      <c r="F26" s="151">
        <f>Orçamento!H16</f>
        <v>0</v>
      </c>
      <c r="G26" s="151"/>
      <c r="H26" s="152">
        <f>F26</f>
        <v>0</v>
      </c>
    </row>
    <row r="27" spans="2:8" ht="12.75">
      <c r="B27" s="153">
        <f>Orçamento!A20</f>
        <v>2</v>
      </c>
      <c r="C27" s="38" t="str">
        <f>Orçamento!C20</f>
        <v>DRENAGEM </v>
      </c>
      <c r="D27" s="150" t="e">
        <f>F27/$F$9</f>
        <v>#DIV/0!</v>
      </c>
      <c r="E27" s="150"/>
      <c r="F27" s="151">
        <f>Orçamento!H20</f>
        <v>0</v>
      </c>
      <c r="G27" s="151"/>
      <c r="H27" s="152">
        <f>H26+F27</f>
        <v>0</v>
      </c>
    </row>
    <row r="28" spans="2:8" ht="12.75">
      <c r="B28" s="153">
        <f>Orçamento!A44</f>
        <v>3</v>
      </c>
      <c r="C28" s="38" t="str">
        <f>Orçamento!C44</f>
        <v>RECUPERAÇÃO DE PAVIMENTO ASFALTICO </v>
      </c>
      <c r="D28" s="150" t="e">
        <f>F28/$F$9</f>
        <v>#DIV/0!</v>
      </c>
      <c r="E28" s="150"/>
      <c r="F28" s="151">
        <f>Orçamento!H44</f>
        <v>0</v>
      </c>
      <c r="G28" s="151"/>
      <c r="H28" s="152">
        <f>H27+F28</f>
        <v>0</v>
      </c>
    </row>
    <row r="29" spans="2:8" ht="12.75">
      <c r="B29" s="153">
        <f>Orçamento!A61</f>
        <v>4</v>
      </c>
      <c r="C29" s="38" t="str">
        <f>Orçamento!C61</f>
        <v>RECAPEAMENTO ASFALTICO</v>
      </c>
      <c r="D29" s="150" t="e">
        <f>F29/$F$9</f>
        <v>#DIV/0!</v>
      </c>
      <c r="E29" s="150"/>
      <c r="F29" s="151">
        <f>Orçamento!H61</f>
        <v>0</v>
      </c>
      <c r="G29" s="151"/>
      <c r="H29" s="152">
        <f>H28+F29</f>
        <v>0</v>
      </c>
    </row>
    <row r="30" spans="2:8" ht="12.75">
      <c r="B30" s="153">
        <f>Orçamento!A68</f>
        <v>5</v>
      </c>
      <c r="C30" s="38" t="str">
        <f>Orçamento!C68</f>
        <v>URBANIZAÇÃO </v>
      </c>
      <c r="D30" s="150" t="e">
        <f>F30/$F$9</f>
        <v>#DIV/0!</v>
      </c>
      <c r="E30" s="150"/>
      <c r="F30" s="151">
        <f>Orçamento!H68</f>
        <v>0</v>
      </c>
      <c r="G30" s="151"/>
      <c r="H30" s="152">
        <f>H29+F30</f>
        <v>0</v>
      </c>
    </row>
    <row r="31" spans="2:8" ht="12.75">
      <c r="B31" s="153"/>
      <c r="C31" s="38"/>
      <c r="D31" s="150"/>
      <c r="E31" s="150"/>
      <c r="F31" s="151"/>
      <c r="G31" s="151"/>
      <c r="H31" s="152"/>
    </row>
    <row r="32" spans="2:8" ht="12.75">
      <c r="B32" s="153"/>
      <c r="C32" s="38"/>
      <c r="D32" s="150"/>
      <c r="E32" s="150"/>
      <c r="F32" s="151"/>
      <c r="G32" s="151"/>
      <c r="H32" s="152"/>
    </row>
    <row r="33" spans="2:8" ht="12.75">
      <c r="B33" s="153"/>
      <c r="C33" s="38"/>
      <c r="D33" s="150"/>
      <c r="E33" s="150"/>
      <c r="F33" s="151"/>
      <c r="G33" s="151"/>
      <c r="H33" s="152"/>
    </row>
    <row r="34" spans="2:8" ht="12.75">
      <c r="B34" s="153"/>
      <c r="C34" s="42"/>
      <c r="D34" s="154"/>
      <c r="E34" s="154"/>
      <c r="F34" s="154"/>
      <c r="G34" s="154"/>
      <c r="H34" s="155"/>
    </row>
    <row r="35" spans="2:8" ht="12.75">
      <c r="B35" s="153"/>
      <c r="C35" s="38"/>
      <c r="D35" s="154"/>
      <c r="E35" s="154"/>
      <c r="F35" s="154"/>
      <c r="G35" s="154"/>
      <c r="H35" s="155"/>
    </row>
    <row r="36" spans="2:8" ht="12.75">
      <c r="B36" s="153"/>
      <c r="C36" s="38"/>
      <c r="D36" s="154"/>
      <c r="E36" s="154"/>
      <c r="F36" s="156"/>
      <c r="G36" s="157"/>
      <c r="H36" s="155"/>
    </row>
    <row r="37" spans="2:8" ht="12.75">
      <c r="B37" s="153"/>
      <c r="C37" s="38"/>
      <c r="D37" s="158"/>
      <c r="E37" s="158"/>
      <c r="F37" s="154"/>
      <c r="G37" s="154"/>
      <c r="H37" s="155"/>
    </row>
    <row r="38" spans="2:8" ht="12.75">
      <c r="B38" s="153"/>
      <c r="C38" s="38"/>
      <c r="D38" s="158"/>
      <c r="E38" s="158"/>
      <c r="F38" s="154"/>
      <c r="G38" s="154"/>
      <c r="H38" s="155"/>
    </row>
    <row r="39" spans="2:8" ht="12.75">
      <c r="B39" s="159"/>
      <c r="C39" s="39"/>
      <c r="D39" s="160"/>
      <c r="E39" s="160"/>
      <c r="F39" s="161"/>
      <c r="G39" s="161"/>
      <c r="H39" s="162"/>
    </row>
    <row r="40" spans="2:8" ht="12.75">
      <c r="B40" s="163" t="s">
        <v>81</v>
      </c>
      <c r="C40" s="163"/>
      <c r="D40" s="164" t="e">
        <f>SUM(D26:E33)</f>
        <v>#DIV/0!</v>
      </c>
      <c r="E40" s="148"/>
      <c r="F40" s="165">
        <f>SUM(F26:G38)</f>
        <v>0</v>
      </c>
      <c r="G40" s="148"/>
      <c r="H40" s="166">
        <f>H33</f>
        <v>0</v>
      </c>
    </row>
    <row r="44" ht="13.5" customHeight="1"/>
    <row r="46" spans="3:7" ht="12.75">
      <c r="C46" s="167"/>
      <c r="D46" s="121" t="s">
        <v>97</v>
      </c>
      <c r="E46" s="85"/>
      <c r="F46" s="127"/>
      <c r="G46" s="125"/>
    </row>
    <row r="47" spans="3:7" ht="12.75">
      <c r="C47" s="167"/>
      <c r="D47" s="122" t="s">
        <v>99</v>
      </c>
      <c r="E47" s="126"/>
      <c r="F47" s="125"/>
      <c r="G47" s="125"/>
    </row>
    <row r="48" spans="3:5" ht="12.75">
      <c r="C48" s="34"/>
      <c r="D48" s="123"/>
      <c r="E48" s="34"/>
    </row>
    <row r="49" spans="3:5" ht="12.75">
      <c r="C49" s="34"/>
      <c r="D49" s="123"/>
      <c r="E49" s="34"/>
    </row>
    <row r="50" spans="3:5" ht="12.75">
      <c r="C50" s="90"/>
      <c r="D50" s="31"/>
      <c r="E50" s="90"/>
    </row>
    <row r="51" spans="3:5" ht="12.75">
      <c r="C51" s="90"/>
      <c r="D51" s="90"/>
      <c r="E51" s="90"/>
    </row>
    <row r="52" spans="3:7" ht="12.75">
      <c r="C52" s="167"/>
      <c r="D52" s="121" t="s">
        <v>98</v>
      </c>
      <c r="E52" s="85"/>
      <c r="F52" s="127"/>
      <c r="G52" s="125"/>
    </row>
    <row r="53" spans="3:7" ht="12.75">
      <c r="C53" s="167"/>
      <c r="D53" s="122" t="s">
        <v>38</v>
      </c>
      <c r="E53" s="126"/>
      <c r="F53" s="125"/>
      <c r="G53" s="125"/>
    </row>
  </sheetData>
  <sheetProtection password="C637" sheet="1" selectLockedCells="1"/>
  <mergeCells count="48">
    <mergeCell ref="B40:C40"/>
    <mergeCell ref="F39:G39"/>
    <mergeCell ref="F40:G40"/>
    <mergeCell ref="D39:E39"/>
    <mergeCell ref="D40:E40"/>
    <mergeCell ref="F37:G37"/>
    <mergeCell ref="F38:G38"/>
    <mergeCell ref="D38:E38"/>
    <mergeCell ref="D37:E37"/>
    <mergeCell ref="F34:G34"/>
    <mergeCell ref="F32:G32"/>
    <mergeCell ref="F33:G33"/>
    <mergeCell ref="D32:E32"/>
    <mergeCell ref="D33:E33"/>
    <mergeCell ref="F28:G28"/>
    <mergeCell ref="F29:G29"/>
    <mergeCell ref="D29:E29"/>
    <mergeCell ref="F30:G30"/>
    <mergeCell ref="F35:G35"/>
    <mergeCell ref="F36:G36"/>
    <mergeCell ref="F31:G31"/>
    <mergeCell ref="D30:E30"/>
    <mergeCell ref="F10:G10"/>
    <mergeCell ref="D25:E25"/>
    <mergeCell ref="D26:E26"/>
    <mergeCell ref="D28:E28"/>
    <mergeCell ref="D27:E27"/>
    <mergeCell ref="F27:G27"/>
    <mergeCell ref="F25:G25"/>
    <mergeCell ref="F26:G26"/>
    <mergeCell ref="A12:B12"/>
    <mergeCell ref="A13:B13"/>
    <mergeCell ref="A14:B14"/>
    <mergeCell ref="A15:B15"/>
    <mergeCell ref="D35:E35"/>
    <mergeCell ref="D36:E36"/>
    <mergeCell ref="D34:E34"/>
    <mergeCell ref="D31:E31"/>
    <mergeCell ref="A10:B10"/>
    <mergeCell ref="A11:B11"/>
    <mergeCell ref="D10:E10"/>
    <mergeCell ref="A2:H3"/>
    <mergeCell ref="A8:B8"/>
    <mergeCell ref="D8:E8"/>
    <mergeCell ref="F8:G8"/>
    <mergeCell ref="A9:B9"/>
    <mergeCell ref="D9:E9"/>
    <mergeCell ref="F9:G9"/>
  </mergeCells>
  <conditionalFormatting sqref="C26:C39">
    <cfRule type="expression" priority="70" dxfId="232" stopIfTrue="1">
      <formula>QCI!#REF!=1</formula>
    </cfRule>
    <cfRule type="expression" priority="71" dxfId="233" stopIfTrue="1">
      <formula>QCI!#REF!=2</formula>
    </cfRule>
    <cfRule type="expression" priority="72" dxfId="234" stopIfTrue="1">
      <formula>QCI!#REF!=3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7"/>
  <sheetViews>
    <sheetView view="pageBreakPreview" zoomScaleSheetLayoutView="100" zoomScalePageLayoutView="0" workbookViewId="0" topLeftCell="A73">
      <selection activeCell="F17" sqref="F17:F79"/>
    </sheetView>
  </sheetViews>
  <sheetFormatPr defaultColWidth="9.140625" defaultRowHeight="12.75"/>
  <cols>
    <col min="1" max="1" width="9.140625" style="128" customWidth="1"/>
    <col min="2" max="2" width="13.421875" style="128" bestFit="1" customWidth="1"/>
    <col min="3" max="3" width="60.140625" style="128" customWidth="1"/>
    <col min="4" max="4" width="6.28125" style="128" customWidth="1"/>
    <col min="5" max="5" width="10.28125" style="128" customWidth="1"/>
    <col min="6" max="6" width="10.7109375" style="128" bestFit="1" customWidth="1"/>
    <col min="7" max="7" width="11.7109375" style="128" customWidth="1"/>
    <col min="8" max="8" width="13.140625" style="128" customWidth="1"/>
    <col min="9" max="14" width="9.140625" style="128" customWidth="1"/>
    <col min="15" max="15" width="11.7109375" style="128" bestFit="1" customWidth="1"/>
    <col min="16" max="16384" width="9.140625" style="128" customWidth="1"/>
  </cols>
  <sheetData>
    <row r="1" ht="28.5" customHeight="1">
      <c r="A1" s="86" t="s">
        <v>44</v>
      </c>
    </row>
    <row r="2" spans="1:8" ht="12.75" customHeight="1">
      <c r="A2" s="129" t="s">
        <v>46</v>
      </c>
      <c r="B2" s="129"/>
      <c r="C2" s="129"/>
      <c r="D2" s="129"/>
      <c r="E2" s="129"/>
      <c r="F2" s="129"/>
      <c r="G2" s="129"/>
      <c r="H2" s="129"/>
    </row>
    <row r="3" spans="1:8" ht="15" customHeight="1">
      <c r="A3" s="129"/>
      <c r="B3" s="129"/>
      <c r="C3" s="129"/>
      <c r="D3" s="129"/>
      <c r="E3" s="129"/>
      <c r="F3" s="129"/>
      <c r="G3" s="129"/>
      <c r="H3" s="129"/>
    </row>
    <row r="4" spans="1:8" ht="12.75" customHeight="1">
      <c r="A4" s="131"/>
      <c r="B4" s="131"/>
      <c r="C4" s="131"/>
      <c r="D4" s="131"/>
      <c r="E4" s="131"/>
      <c r="F4" s="131"/>
      <c r="G4" s="131"/>
      <c r="H4" s="131"/>
    </row>
    <row r="5" spans="1:11" ht="15.75" customHeight="1">
      <c r="A5" s="132" t="str">
        <f>'P. BDI'!B3</f>
        <v>Edital :</v>
      </c>
      <c r="B5" s="132"/>
      <c r="C5" s="35" t="str">
        <f>QCI!C8</f>
        <v>TP -xxx</v>
      </c>
      <c r="D5" s="132" t="s">
        <v>100</v>
      </c>
      <c r="E5" s="132"/>
      <c r="F5" s="134">
        <v>2016.48</v>
      </c>
      <c r="G5" s="135"/>
      <c r="K5" s="174"/>
    </row>
    <row r="6" spans="1:7" ht="12.75">
      <c r="A6" s="132" t="str">
        <f>'P. BDI'!B4</f>
        <v>Tomador: </v>
      </c>
      <c r="B6" s="132"/>
      <c r="C6" s="133" t="str">
        <f>QCI!C9</f>
        <v>Prefeitura Municipal de Dois Vizinhos - PR</v>
      </c>
      <c r="D6" s="132" t="s">
        <v>59</v>
      </c>
      <c r="E6" s="132"/>
      <c r="F6" s="136">
        <f>H85/F5</f>
        <v>0</v>
      </c>
      <c r="G6" s="137"/>
    </row>
    <row r="7" spans="1:8" ht="12.75">
      <c r="A7" s="132" t="str">
        <f>'P. BDI'!B5</f>
        <v>Empreendimento: </v>
      </c>
      <c r="B7" s="132"/>
      <c r="C7" s="133" t="str">
        <f>QCI!C10</f>
        <v>PAVIMENTAÇÃO ASFALTICA </v>
      </c>
      <c r="D7" s="141"/>
      <c r="E7" s="140"/>
      <c r="F7" s="140"/>
      <c r="G7" s="140"/>
      <c r="H7" s="140"/>
    </row>
    <row r="8" spans="1:8" ht="12.75">
      <c r="A8" s="132" t="str">
        <f>'P. BDI'!B6</f>
        <v>Local da Obra:</v>
      </c>
      <c r="B8" s="132"/>
      <c r="C8" s="133" t="str">
        <f>QCI!C11</f>
        <v>RUA FIRMO HABLICH E AV. PRESS. KENNEDY</v>
      </c>
      <c r="D8" s="141"/>
      <c r="E8" s="140"/>
      <c r="F8" s="140"/>
      <c r="G8" s="140"/>
      <c r="H8" s="140"/>
    </row>
    <row r="9" spans="1:8" ht="12.75">
      <c r="A9" s="132" t="str">
        <f>'P. BDI'!B7</f>
        <v>Empresa Prop.:</v>
      </c>
      <c r="B9" s="132"/>
      <c r="C9" s="35" t="str">
        <f>QCI!C12</f>
        <v>xxxxxxxxxxxxxx</v>
      </c>
      <c r="D9" s="141"/>
      <c r="E9" s="140"/>
      <c r="F9" s="140"/>
      <c r="G9" s="140"/>
      <c r="H9" s="140"/>
    </row>
    <row r="10" spans="1:8" ht="12.75">
      <c r="A10" s="132" t="str">
        <f>'P. BDI'!B8</f>
        <v>CNPJ:</v>
      </c>
      <c r="B10" s="132"/>
      <c r="C10" s="35" t="str">
        <f>QCI!C13</f>
        <v>xxxxxxxxxxxxxx</v>
      </c>
      <c r="D10" s="141"/>
      <c r="E10" s="140"/>
      <c r="F10" s="140"/>
      <c r="G10" s="140"/>
      <c r="H10" s="140"/>
    </row>
    <row r="11" spans="1:8" ht="12.75">
      <c r="A11" s="132" t="str">
        <f>'P. BDI'!B9</f>
        <v>Data Base:</v>
      </c>
      <c r="B11" s="132"/>
      <c r="C11" s="41" t="str">
        <f>QCI!C14</f>
        <v>xxxxxxxxxxxxxx</v>
      </c>
      <c r="D11" s="141"/>
      <c r="E11" s="141"/>
      <c r="F11" s="142"/>
      <c r="G11" s="105"/>
      <c r="H11" s="105"/>
    </row>
    <row r="12" spans="1:8" ht="12.75">
      <c r="A12" s="132" t="s">
        <v>74</v>
      </c>
      <c r="B12" s="132"/>
      <c r="C12" s="143">
        <f>QCI!C15</f>
        <v>0.04712041884816753</v>
      </c>
      <c r="D12" s="141"/>
      <c r="E12" s="141"/>
      <c r="F12" s="142"/>
      <c r="G12" s="105"/>
      <c r="H12" s="105"/>
    </row>
    <row r="13" spans="1:8" ht="12.75">
      <c r="A13" s="144"/>
      <c r="B13" s="145"/>
      <c r="C13" s="146"/>
      <c r="D13" s="140"/>
      <c r="E13" s="140"/>
      <c r="F13" s="140"/>
      <c r="G13" s="140"/>
      <c r="H13" s="140"/>
    </row>
    <row r="14" spans="1:8" s="176" customFormat="1" ht="25.5" customHeight="1">
      <c r="A14" s="175" t="s">
        <v>49</v>
      </c>
      <c r="B14" s="175" t="s">
        <v>50</v>
      </c>
      <c r="C14" s="175" t="s">
        <v>51</v>
      </c>
      <c r="D14" s="175" t="s">
        <v>152</v>
      </c>
      <c r="E14" s="175" t="s">
        <v>53</v>
      </c>
      <c r="F14" s="175" t="s">
        <v>52</v>
      </c>
      <c r="G14" s="175" t="s">
        <v>54</v>
      </c>
      <c r="H14" s="175" t="s">
        <v>55</v>
      </c>
    </row>
    <row r="15" spans="1:8" s="176" customFormat="1" ht="14.25" customHeight="1">
      <c r="A15" s="177" t="s">
        <v>109</v>
      </c>
      <c r="B15" s="178"/>
      <c r="C15" s="178"/>
      <c r="D15" s="178"/>
      <c r="E15" s="178"/>
      <c r="F15" s="178"/>
      <c r="G15" s="178"/>
      <c r="H15" s="179"/>
    </row>
    <row r="16" spans="1:8" s="130" customFormat="1" ht="12.75" customHeight="1">
      <c r="A16" s="180">
        <v>1</v>
      </c>
      <c r="B16" s="180" t="s">
        <v>243</v>
      </c>
      <c r="C16" s="180" t="s">
        <v>191</v>
      </c>
      <c r="D16" s="181"/>
      <c r="E16" s="182"/>
      <c r="F16" s="183"/>
      <c r="G16" s="183" t="s">
        <v>1</v>
      </c>
      <c r="H16" s="184">
        <f>SUM(H17:H19)</f>
        <v>0</v>
      </c>
    </row>
    <row r="17" spans="1:8" s="130" customFormat="1" ht="22.5">
      <c r="A17" s="185"/>
      <c r="B17" s="186" t="s">
        <v>192</v>
      </c>
      <c r="C17" s="43" t="s">
        <v>193</v>
      </c>
      <c r="D17" s="187" t="s">
        <v>0</v>
      </c>
      <c r="E17" s="188">
        <f>2*1.25</f>
        <v>2.5</v>
      </c>
      <c r="F17" s="169"/>
      <c r="G17" s="189">
        <f>(F17*$C$12)+F17</f>
        <v>0</v>
      </c>
      <c r="H17" s="190">
        <f>G17*E17</f>
        <v>0</v>
      </c>
    </row>
    <row r="18" spans="1:8" s="130" customFormat="1" ht="12.75">
      <c r="A18" s="185"/>
      <c r="B18" s="186"/>
      <c r="C18" s="40"/>
      <c r="D18" s="191"/>
      <c r="E18" s="192"/>
      <c r="F18" s="170"/>
      <c r="G18" s="189"/>
      <c r="H18" s="193"/>
    </row>
    <row r="19" spans="1:8" s="130" customFormat="1" ht="12.75">
      <c r="A19" s="185"/>
      <c r="B19" s="186"/>
      <c r="C19" s="40"/>
      <c r="D19" s="191"/>
      <c r="E19" s="192"/>
      <c r="F19" s="170"/>
      <c r="G19" s="189"/>
      <c r="H19" s="193"/>
    </row>
    <row r="20" spans="1:8" s="130" customFormat="1" ht="12.75">
      <c r="A20" s="180">
        <v>2</v>
      </c>
      <c r="B20" s="180" t="s">
        <v>243</v>
      </c>
      <c r="C20" s="180" t="s">
        <v>110</v>
      </c>
      <c r="D20" s="181"/>
      <c r="E20" s="182"/>
      <c r="F20" s="168"/>
      <c r="G20" s="183" t="s">
        <v>1</v>
      </c>
      <c r="H20" s="184">
        <f>SUM(H21:H43)</f>
        <v>0</v>
      </c>
    </row>
    <row r="21" spans="1:8" s="130" customFormat="1" ht="12.75">
      <c r="A21" s="185"/>
      <c r="B21" s="186"/>
      <c r="C21" s="40"/>
      <c r="D21" s="191"/>
      <c r="E21" s="192"/>
      <c r="F21" s="170"/>
      <c r="G21" s="189"/>
      <c r="H21" s="193"/>
    </row>
    <row r="22" spans="1:8" s="130" customFormat="1" ht="22.5">
      <c r="A22" s="185"/>
      <c r="B22" s="194" t="str">
        <f>composiçoes!A79</f>
        <v>COMP 05</v>
      </c>
      <c r="C22" s="43" t="str">
        <f>composiçoes!C79</f>
        <v>DEMOLIÇÃO MECANICA DE BOCA DE LOBO COM TRANPOSTE DE ENTULHO DMT 3 KM</v>
      </c>
      <c r="D22" s="195" t="str">
        <f>composiçoes!G79</f>
        <v>UND.</v>
      </c>
      <c r="E22" s="196">
        <v>2</v>
      </c>
      <c r="F22" s="170"/>
      <c r="G22" s="189">
        <f aca="true" t="shared" si="0" ref="G22:G31">(F22*$C$12)+F22</f>
        <v>0</v>
      </c>
      <c r="H22" s="190">
        <f aca="true" t="shared" si="1" ref="H22:H31">G22*E22</f>
        <v>0</v>
      </c>
    </row>
    <row r="23" spans="1:8" s="130" customFormat="1" ht="45">
      <c r="A23" s="185"/>
      <c r="B23" s="194" t="str">
        <f>composiçoes!A59</f>
        <v>COMP 04</v>
      </c>
      <c r="C23" s="43" t="str">
        <f>composiçoes!C59</f>
        <v>CAIXA DE LIGAÇÃO - CL01-100x100/80 ESCAVAÇÃO, REGULARIZAÇÃO E COMPACTAÇÃO DE FUNDO, LASTRO DE BRITA 5 CM, PISO EM CONCRETO 10 CM, ALVENARIA EM BLOCO DE CONCRETO PREENCHIDO ESPESSURA 14 CM, CHAPISCO EM REBOCO INTERNO, TAMPA EM CONCFRETO COMPLETA</v>
      </c>
      <c r="D23" s="195" t="str">
        <f>composiçoes!G59</f>
        <v>UND.</v>
      </c>
      <c r="E23" s="196">
        <v>2</v>
      </c>
      <c r="F23" s="170"/>
      <c r="G23" s="189">
        <f t="shared" si="0"/>
        <v>0</v>
      </c>
      <c r="H23" s="190">
        <f t="shared" si="1"/>
        <v>0</v>
      </c>
    </row>
    <row r="24" spans="1:11" s="130" customFormat="1" ht="33.75" customHeight="1">
      <c r="A24" s="185"/>
      <c r="B24" s="194" t="str">
        <f>composiçoes!A1</f>
        <v>COMP 01</v>
      </c>
      <c r="C24" s="47" t="str">
        <f>composiçoes!C1</f>
        <v>BOCA DE LOBO  - BL/01-130x80/120, ESCAVAÇÃO, REGULARIZAÇÃO E COMPACTAÇÃO DE FUNDO, LASTRO DE BRITA 5 CM, PISO EM CONCRETO 10 CM, ALVENARIA EM BLOCO DE CONCRETO PREENCHIDO ESPESSURA 14 CM, CHAPISCO EM REBOCO INTERNO, GRELHA EM AÇO CA 50 ø 25MM COMPLETA </v>
      </c>
      <c r="D24" s="195" t="s">
        <v>152</v>
      </c>
      <c r="E24" s="196">
        <v>4</v>
      </c>
      <c r="F24" s="172"/>
      <c r="G24" s="189">
        <f t="shared" si="0"/>
        <v>0</v>
      </c>
      <c r="H24" s="190">
        <f t="shared" si="1"/>
        <v>0</v>
      </c>
      <c r="K24" s="197"/>
    </row>
    <row r="25" spans="1:11" s="130" customFormat="1" ht="22.5">
      <c r="A25" s="185"/>
      <c r="B25" s="194">
        <v>97636</v>
      </c>
      <c r="C25" s="43" t="s">
        <v>160</v>
      </c>
      <c r="D25" s="195" t="s">
        <v>0</v>
      </c>
      <c r="E25" s="196">
        <f>70*2</f>
        <v>140</v>
      </c>
      <c r="F25" s="172"/>
      <c r="G25" s="189">
        <f t="shared" si="0"/>
        <v>0</v>
      </c>
      <c r="H25" s="190">
        <f t="shared" si="1"/>
        <v>0</v>
      </c>
      <c r="K25" s="197"/>
    </row>
    <row r="26" spans="1:11" s="130" customFormat="1" ht="33.75" customHeight="1">
      <c r="A26" s="185"/>
      <c r="B26" s="194">
        <v>72900</v>
      </c>
      <c r="C26" s="43" t="s">
        <v>159</v>
      </c>
      <c r="D26" s="195" t="s">
        <v>103</v>
      </c>
      <c r="E26" s="196">
        <f>E25*0.15*10</f>
        <v>210</v>
      </c>
      <c r="F26" s="170"/>
      <c r="G26" s="189">
        <f t="shared" si="0"/>
        <v>0</v>
      </c>
      <c r="H26" s="190">
        <f t="shared" si="1"/>
        <v>0</v>
      </c>
      <c r="K26" s="197"/>
    </row>
    <row r="27" spans="1:8" s="130" customFormat="1" ht="45">
      <c r="A27" s="185"/>
      <c r="B27" s="194">
        <v>92219</v>
      </c>
      <c r="C27" s="43" t="s">
        <v>155</v>
      </c>
      <c r="D27" s="195" t="s">
        <v>156</v>
      </c>
      <c r="E27" s="196">
        <f>63+53</f>
        <v>116</v>
      </c>
      <c r="F27" s="172"/>
      <c r="G27" s="189">
        <f t="shared" si="0"/>
        <v>0</v>
      </c>
      <c r="H27" s="190">
        <f t="shared" si="1"/>
        <v>0</v>
      </c>
    </row>
    <row r="28" spans="1:8" s="130" customFormat="1" ht="37.5" customHeight="1">
      <c r="A28" s="185"/>
      <c r="B28" s="194">
        <v>92221</v>
      </c>
      <c r="C28" s="43" t="s">
        <v>207</v>
      </c>
      <c r="D28" s="195" t="s">
        <v>156</v>
      </c>
      <c r="E28" s="196">
        <f>2+47</f>
        <v>49</v>
      </c>
      <c r="F28" s="172"/>
      <c r="G28" s="189">
        <f t="shared" si="0"/>
        <v>0</v>
      </c>
      <c r="H28" s="190">
        <f t="shared" si="1"/>
        <v>0</v>
      </c>
    </row>
    <row r="29" spans="1:8" s="130" customFormat="1" ht="33.75">
      <c r="A29" s="185"/>
      <c r="B29" s="194" t="s">
        <v>208</v>
      </c>
      <c r="C29" s="43" t="s">
        <v>209</v>
      </c>
      <c r="D29" s="195" t="s">
        <v>156</v>
      </c>
      <c r="E29" s="196">
        <v>7</v>
      </c>
      <c r="F29" s="172"/>
      <c r="G29" s="189">
        <f t="shared" si="0"/>
        <v>0</v>
      </c>
      <c r="H29" s="190">
        <f t="shared" si="1"/>
        <v>0</v>
      </c>
    </row>
    <row r="30" spans="1:8" s="130" customFormat="1" ht="36.75" customHeight="1">
      <c r="A30" s="185"/>
      <c r="B30" s="194">
        <v>90093</v>
      </c>
      <c r="C30" s="43" t="s">
        <v>157</v>
      </c>
      <c r="D30" s="195" t="s">
        <v>103</v>
      </c>
      <c r="E30" s="196">
        <f>(E27+E28+E29)*(1.5*1)</f>
        <v>258</v>
      </c>
      <c r="F30" s="172"/>
      <c r="G30" s="189">
        <f t="shared" si="0"/>
        <v>0</v>
      </c>
      <c r="H30" s="190">
        <f t="shared" si="1"/>
        <v>0</v>
      </c>
    </row>
    <row r="31" spans="1:8" s="130" customFormat="1" ht="27" customHeight="1">
      <c r="A31" s="185"/>
      <c r="B31" s="194">
        <v>93364</v>
      </c>
      <c r="C31" s="43" t="s">
        <v>158</v>
      </c>
      <c r="D31" s="195" t="s">
        <v>103</v>
      </c>
      <c r="E31" s="196">
        <f>E30/2</f>
        <v>129</v>
      </c>
      <c r="F31" s="172"/>
      <c r="G31" s="189">
        <f t="shared" si="0"/>
        <v>0</v>
      </c>
      <c r="H31" s="190">
        <f t="shared" si="1"/>
        <v>0</v>
      </c>
    </row>
    <row r="32" spans="1:8" s="130" customFormat="1" ht="12.75">
      <c r="A32" s="185"/>
      <c r="B32" s="194"/>
      <c r="C32" s="43" t="s">
        <v>210</v>
      </c>
      <c r="D32" s="195"/>
      <c r="E32" s="196"/>
      <c r="F32" s="170"/>
      <c r="G32" s="189"/>
      <c r="H32" s="190"/>
    </row>
    <row r="33" spans="1:8" s="130" customFormat="1" ht="33.75">
      <c r="A33" s="185"/>
      <c r="B33" s="194">
        <v>96400</v>
      </c>
      <c r="C33" s="43" t="s">
        <v>230</v>
      </c>
      <c r="D33" s="195" t="s">
        <v>103</v>
      </c>
      <c r="E33" s="196">
        <f>((E27+E28+E29)-20)*1.5*0.2</f>
        <v>45.6</v>
      </c>
      <c r="F33" s="172"/>
      <c r="G33" s="189">
        <f>(F33*$C$12)+F33</f>
        <v>0</v>
      </c>
      <c r="H33" s="190">
        <f>G33*E33</f>
        <v>0</v>
      </c>
    </row>
    <row r="34" spans="1:8" s="130" customFormat="1" ht="27" customHeight="1">
      <c r="A34" s="185"/>
      <c r="B34" s="194">
        <v>96396</v>
      </c>
      <c r="C34" s="43" t="s">
        <v>181</v>
      </c>
      <c r="D34" s="195" t="s">
        <v>103</v>
      </c>
      <c r="E34" s="196">
        <f>((E27+E28+E29)-20)*1.5*0.15</f>
        <v>34.199999999999996</v>
      </c>
      <c r="F34" s="172"/>
      <c r="G34" s="189">
        <f>(F34*$C$12)+F34</f>
        <v>0</v>
      </c>
      <c r="H34" s="190">
        <f>G34*E34</f>
        <v>0</v>
      </c>
    </row>
    <row r="35" spans="1:8" s="130" customFormat="1" ht="27" customHeight="1">
      <c r="A35" s="185"/>
      <c r="B35" s="194">
        <v>97914</v>
      </c>
      <c r="C35" s="43" t="s">
        <v>182</v>
      </c>
      <c r="D35" s="195" t="s">
        <v>102</v>
      </c>
      <c r="E35" s="196">
        <f>(E33+E34)*30</f>
        <v>2394</v>
      </c>
      <c r="F35" s="172"/>
      <c r="G35" s="189">
        <f>(F35*$C$12)+F35</f>
        <v>0</v>
      </c>
      <c r="H35" s="190">
        <f>G35*E35</f>
        <v>0</v>
      </c>
    </row>
    <row r="36" spans="1:8" s="130" customFormat="1" ht="12.75">
      <c r="A36" s="185"/>
      <c r="B36" s="194">
        <v>96401</v>
      </c>
      <c r="C36" s="43" t="s">
        <v>161</v>
      </c>
      <c r="D36" s="195" t="s">
        <v>0</v>
      </c>
      <c r="E36" s="196">
        <f>E33/0.15</f>
        <v>304</v>
      </c>
      <c r="F36" s="172"/>
      <c r="G36" s="189">
        <f>(F36*$C$12)+F36</f>
        <v>0</v>
      </c>
      <c r="H36" s="190">
        <f>G36*E36</f>
        <v>0</v>
      </c>
    </row>
    <row r="37" spans="1:8" s="130" customFormat="1" ht="12.75">
      <c r="A37" s="185"/>
      <c r="B37" s="194"/>
      <c r="C37" s="43" t="s">
        <v>212</v>
      </c>
      <c r="D37" s="195"/>
      <c r="E37" s="196"/>
      <c r="F37" s="170"/>
      <c r="G37" s="189"/>
      <c r="H37" s="193"/>
    </row>
    <row r="38" spans="1:8" s="130" customFormat="1" ht="12.75">
      <c r="A38" s="185"/>
      <c r="B38" s="194">
        <v>72942</v>
      </c>
      <c r="C38" s="43" t="s">
        <v>101</v>
      </c>
      <c r="D38" s="195" t="s">
        <v>0</v>
      </c>
      <c r="E38" s="196">
        <f>E36</f>
        <v>304</v>
      </c>
      <c r="F38" s="172"/>
      <c r="G38" s="189">
        <f>(F38*$C$12)+F38</f>
        <v>0</v>
      </c>
      <c r="H38" s="190">
        <f>G38*E38</f>
        <v>0</v>
      </c>
    </row>
    <row r="39" spans="1:8" s="130" customFormat="1" ht="33.75">
      <c r="A39" s="185"/>
      <c r="B39" s="194" t="str">
        <f>composiçoes!A43</f>
        <v>COMP 03</v>
      </c>
      <c r="C39" s="43" t="str">
        <f>composiçoes!C43</f>
        <v>CONSTRUÇÃO DE PAVIMENTO COM APLICAÇÃO DE CONCRETO BETUMINOSO USINADO A QUENTE (CBUQ), CAMADA DE ROLAMENTO, COM ESPESSURA DE 3,0 CM - FAIXA "C" - EXCLUSIVE TRANSPORTE. AF_03/2017</v>
      </c>
      <c r="D39" s="195" t="str">
        <f>composiçoes!G43</f>
        <v>M3</v>
      </c>
      <c r="E39" s="196">
        <f>E38*0.03</f>
        <v>9.12</v>
      </c>
      <c r="F39" s="170"/>
      <c r="G39" s="189">
        <f>(F39*$C$12)+F39</f>
        <v>0</v>
      </c>
      <c r="H39" s="190">
        <f>G39*E39</f>
        <v>0</v>
      </c>
    </row>
    <row r="40" spans="1:8" s="130" customFormat="1" ht="22.5">
      <c r="A40" s="185"/>
      <c r="B40" s="194">
        <v>97914</v>
      </c>
      <c r="C40" s="43" t="s">
        <v>108</v>
      </c>
      <c r="D40" s="195" t="s">
        <v>102</v>
      </c>
      <c r="E40" s="196">
        <f>E39*30</f>
        <v>273.59999999999997</v>
      </c>
      <c r="F40" s="172"/>
      <c r="G40" s="189">
        <f>(F40*$C$12)+F40</f>
        <v>0</v>
      </c>
      <c r="H40" s="190">
        <f>G40*E40</f>
        <v>0</v>
      </c>
    </row>
    <row r="41" spans="1:8" s="130" customFormat="1" ht="12.75">
      <c r="A41" s="185"/>
      <c r="B41" s="194"/>
      <c r="C41" s="43"/>
      <c r="D41" s="195"/>
      <c r="E41" s="196"/>
      <c r="F41" s="170"/>
      <c r="G41" s="189"/>
      <c r="H41" s="193"/>
    </row>
    <row r="42" spans="1:8" s="130" customFormat="1" ht="12.75">
      <c r="A42" s="185"/>
      <c r="B42" s="194"/>
      <c r="C42" s="43"/>
      <c r="D42" s="195"/>
      <c r="E42" s="196"/>
      <c r="F42" s="170"/>
      <c r="G42" s="189"/>
      <c r="H42" s="193"/>
    </row>
    <row r="43" spans="1:8" s="130" customFormat="1" ht="12.75">
      <c r="A43" s="185"/>
      <c r="B43" s="186"/>
      <c r="C43" s="40"/>
      <c r="D43" s="191"/>
      <c r="E43" s="192"/>
      <c r="F43" s="173"/>
      <c r="G43" s="198"/>
      <c r="H43" s="199"/>
    </row>
    <row r="44" spans="1:8" s="130" customFormat="1" ht="12.75">
      <c r="A44" s="180">
        <v>3</v>
      </c>
      <c r="B44" s="180" t="s">
        <v>243</v>
      </c>
      <c r="C44" s="180" t="s">
        <v>214</v>
      </c>
      <c r="D44" s="181"/>
      <c r="E44" s="182"/>
      <c r="F44" s="168"/>
      <c r="G44" s="183" t="s">
        <v>1</v>
      </c>
      <c r="H44" s="184">
        <f>SUM(H46:H60)</f>
        <v>0</v>
      </c>
    </row>
    <row r="45" spans="1:8" s="130" customFormat="1" ht="12.75">
      <c r="A45" s="200"/>
      <c r="B45" s="194"/>
      <c r="C45" s="43"/>
      <c r="D45" s="195"/>
      <c r="E45" s="196"/>
      <c r="F45" s="172"/>
      <c r="G45" s="189"/>
      <c r="H45" s="190"/>
    </row>
    <row r="46" spans="1:8" s="130" customFormat="1" ht="22.5">
      <c r="A46" s="200"/>
      <c r="B46" s="194" t="str">
        <f>composiçoes!A27</f>
        <v>COMP 02</v>
      </c>
      <c r="C46" s="43" t="str">
        <f>composiçoes!C27</f>
        <v>DEMOLIÇÃO DE MEIO FIO EXISTENTE EM CONCRETO SENDO PRÉ-MOLDADO OU MOLDADO IN LOCO INCLUSIVE DESCARTE DO MESMO </v>
      </c>
      <c r="D46" s="195" t="str">
        <f>composiçoes!G27</f>
        <v>M</v>
      </c>
      <c r="E46" s="196">
        <v>105.27</v>
      </c>
      <c r="F46" s="172"/>
      <c r="G46" s="189">
        <f>(F46*$C$12)+F46</f>
        <v>0</v>
      </c>
      <c r="H46" s="190">
        <f>G46*E46</f>
        <v>0</v>
      </c>
    </row>
    <row r="47" spans="1:8" s="130" customFormat="1" ht="48.75" customHeight="1">
      <c r="A47" s="200"/>
      <c r="B47" s="194">
        <v>94273</v>
      </c>
      <c r="C47" s="43" t="s">
        <v>215</v>
      </c>
      <c r="D47" s="195" t="s">
        <v>156</v>
      </c>
      <c r="E47" s="196">
        <v>109.28</v>
      </c>
      <c r="F47" s="172"/>
      <c r="G47" s="189">
        <f>(F47*$C$12)+F47</f>
        <v>0</v>
      </c>
      <c r="H47" s="190">
        <f>G47*E47</f>
        <v>0</v>
      </c>
    </row>
    <row r="48" spans="1:8" s="130" customFormat="1" ht="12.75">
      <c r="A48" s="200"/>
      <c r="B48" s="194"/>
      <c r="C48" s="43" t="s">
        <v>213</v>
      </c>
      <c r="D48" s="195"/>
      <c r="E48" s="196"/>
      <c r="F48" s="172"/>
      <c r="G48" s="189"/>
      <c r="H48" s="190"/>
    </row>
    <row r="49" spans="1:8" s="130" customFormat="1" ht="22.5">
      <c r="A49" s="200"/>
      <c r="B49" s="194">
        <v>97636</v>
      </c>
      <c r="C49" s="43" t="s">
        <v>160</v>
      </c>
      <c r="D49" s="195" t="s">
        <v>0</v>
      </c>
      <c r="E49" s="196">
        <v>418.91</v>
      </c>
      <c r="F49" s="172"/>
      <c r="G49" s="189">
        <f aca="true" t="shared" si="2" ref="G49:G54">(F49*$C$12)+F49</f>
        <v>0</v>
      </c>
      <c r="H49" s="190">
        <f aca="true" t="shared" si="3" ref="H49:H54">G49*E49</f>
        <v>0</v>
      </c>
    </row>
    <row r="50" spans="1:8" s="130" customFormat="1" ht="22.5">
      <c r="A50" s="200"/>
      <c r="B50" s="194">
        <v>72900</v>
      </c>
      <c r="C50" s="43" t="s">
        <v>159</v>
      </c>
      <c r="D50" s="195" t="s">
        <v>103</v>
      </c>
      <c r="E50" s="196">
        <f>E49*0.15*10</f>
        <v>628.365</v>
      </c>
      <c r="F50" s="170"/>
      <c r="G50" s="189">
        <f t="shared" si="2"/>
        <v>0</v>
      </c>
      <c r="H50" s="190">
        <f t="shared" si="3"/>
        <v>0</v>
      </c>
    </row>
    <row r="51" spans="1:8" s="130" customFormat="1" ht="33.75">
      <c r="A51" s="200"/>
      <c r="B51" s="194">
        <v>96400</v>
      </c>
      <c r="C51" s="43" t="s">
        <v>230</v>
      </c>
      <c r="D51" s="195" t="s">
        <v>103</v>
      </c>
      <c r="E51" s="196">
        <f>E49*0.2</f>
        <v>83.78200000000001</v>
      </c>
      <c r="F51" s="172"/>
      <c r="G51" s="189">
        <f t="shared" si="2"/>
        <v>0</v>
      </c>
      <c r="H51" s="190">
        <f t="shared" si="3"/>
        <v>0</v>
      </c>
    </row>
    <row r="52" spans="1:8" s="130" customFormat="1" ht="22.5">
      <c r="A52" s="200"/>
      <c r="B52" s="194">
        <v>96396</v>
      </c>
      <c r="C52" s="43" t="s">
        <v>181</v>
      </c>
      <c r="D52" s="195" t="s">
        <v>103</v>
      </c>
      <c r="E52" s="196">
        <f>E49*0.15</f>
        <v>62.8365</v>
      </c>
      <c r="F52" s="172"/>
      <c r="G52" s="189">
        <f t="shared" si="2"/>
        <v>0</v>
      </c>
      <c r="H52" s="190">
        <f t="shared" si="3"/>
        <v>0</v>
      </c>
    </row>
    <row r="53" spans="1:8" s="130" customFormat="1" ht="22.5">
      <c r="A53" s="200"/>
      <c r="B53" s="194">
        <v>97914</v>
      </c>
      <c r="C53" s="43" t="s">
        <v>182</v>
      </c>
      <c r="D53" s="195" t="s">
        <v>102</v>
      </c>
      <c r="E53" s="196">
        <f>(E51+E52)*30</f>
        <v>4398.555</v>
      </c>
      <c r="F53" s="172"/>
      <c r="G53" s="189">
        <f t="shared" si="2"/>
        <v>0</v>
      </c>
      <c r="H53" s="190">
        <f t="shared" si="3"/>
        <v>0</v>
      </c>
    </row>
    <row r="54" spans="1:8" s="130" customFormat="1" ht="12.75">
      <c r="A54" s="200"/>
      <c r="B54" s="194">
        <v>96401</v>
      </c>
      <c r="C54" s="43" t="s">
        <v>161</v>
      </c>
      <c r="D54" s="195" t="s">
        <v>0</v>
      </c>
      <c r="E54" s="196">
        <f>E49</f>
        <v>418.91</v>
      </c>
      <c r="F54" s="172"/>
      <c r="G54" s="189">
        <f t="shared" si="2"/>
        <v>0</v>
      </c>
      <c r="H54" s="190">
        <f t="shared" si="3"/>
        <v>0</v>
      </c>
    </row>
    <row r="55" spans="1:8" s="130" customFormat="1" ht="12.75">
      <c r="A55" s="200"/>
      <c r="B55" s="194"/>
      <c r="C55" s="43" t="s">
        <v>212</v>
      </c>
      <c r="D55" s="195"/>
      <c r="E55" s="196"/>
      <c r="F55" s="170"/>
      <c r="G55" s="189"/>
      <c r="H55" s="193"/>
    </row>
    <row r="56" spans="1:8" s="130" customFormat="1" ht="12.75">
      <c r="A56" s="200"/>
      <c r="B56" s="194">
        <v>72942</v>
      </c>
      <c r="C56" s="43" t="s">
        <v>101</v>
      </c>
      <c r="D56" s="195" t="s">
        <v>0</v>
      </c>
      <c r="E56" s="196">
        <f>E54</f>
        <v>418.91</v>
      </c>
      <c r="F56" s="172"/>
      <c r="G56" s="189">
        <f>(F56*$C$12)+F56</f>
        <v>0</v>
      </c>
      <c r="H56" s="190">
        <f>G56*E56</f>
        <v>0</v>
      </c>
    </row>
    <row r="57" spans="1:8" s="130" customFormat="1" ht="33.75">
      <c r="A57" s="200"/>
      <c r="B57" s="194" t="str">
        <f>composiçoes!A43</f>
        <v>COMP 03</v>
      </c>
      <c r="C57" s="43" t="str">
        <f>composiçoes!C43</f>
        <v>CONSTRUÇÃO DE PAVIMENTO COM APLICAÇÃO DE CONCRETO BETUMINOSO USINADO A QUENTE (CBUQ), CAMADA DE ROLAMENTO, COM ESPESSURA DE 3,0 CM - FAIXA "C" - EXCLUSIVE TRANSPORTE. AF_03/2017</v>
      </c>
      <c r="D57" s="195" t="str">
        <f>composiçoes!G43</f>
        <v>M3</v>
      </c>
      <c r="E57" s="196">
        <f>E56*0.03</f>
        <v>12.5673</v>
      </c>
      <c r="F57" s="170"/>
      <c r="G57" s="189">
        <f>(F57*$C$12)+F57</f>
        <v>0</v>
      </c>
      <c r="H57" s="190">
        <f>G57*E57</f>
        <v>0</v>
      </c>
    </row>
    <row r="58" spans="1:8" s="130" customFormat="1" ht="22.5">
      <c r="A58" s="200"/>
      <c r="B58" s="194">
        <v>97914</v>
      </c>
      <c r="C58" s="43" t="s">
        <v>108</v>
      </c>
      <c r="D58" s="195" t="s">
        <v>102</v>
      </c>
      <c r="E58" s="196">
        <f>E57*30</f>
        <v>377.019</v>
      </c>
      <c r="F58" s="172"/>
      <c r="G58" s="189">
        <f>(F58*$C$12)+F58</f>
        <v>0</v>
      </c>
      <c r="H58" s="190">
        <f>G58*E58</f>
        <v>0</v>
      </c>
    </row>
    <row r="59" spans="1:8" s="130" customFormat="1" ht="12.75">
      <c r="A59" s="200"/>
      <c r="B59" s="194"/>
      <c r="C59" s="43"/>
      <c r="D59" s="195"/>
      <c r="E59" s="196"/>
      <c r="F59" s="170"/>
      <c r="G59" s="189"/>
      <c r="H59" s="190"/>
    </row>
    <row r="60" spans="1:8" s="130" customFormat="1" ht="12.75">
      <c r="A60" s="200"/>
      <c r="B60" s="194"/>
      <c r="C60" s="43"/>
      <c r="D60" s="195"/>
      <c r="E60" s="196"/>
      <c r="F60" s="170"/>
      <c r="G60" s="189"/>
      <c r="H60" s="190"/>
    </row>
    <row r="61" spans="1:8" s="130" customFormat="1" ht="12.75">
      <c r="A61" s="180">
        <v>4</v>
      </c>
      <c r="B61" s="180" t="s">
        <v>243</v>
      </c>
      <c r="C61" s="180" t="s">
        <v>216</v>
      </c>
      <c r="D61" s="181"/>
      <c r="E61" s="182"/>
      <c r="F61" s="168"/>
      <c r="G61" s="183" t="s">
        <v>1</v>
      </c>
      <c r="H61" s="184">
        <f>SUM(H62:H67)</f>
        <v>0</v>
      </c>
    </row>
    <row r="62" spans="1:8" s="130" customFormat="1" ht="12.75">
      <c r="A62" s="200"/>
      <c r="B62" s="194"/>
      <c r="C62" s="44"/>
      <c r="D62" s="194"/>
      <c r="E62" s="196"/>
      <c r="F62" s="172"/>
      <c r="G62" s="189"/>
      <c r="H62" s="190"/>
    </row>
    <row r="63" spans="1:8" s="130" customFormat="1" ht="12.75">
      <c r="A63" s="200"/>
      <c r="B63" s="194" t="s">
        <v>217</v>
      </c>
      <c r="C63" s="43" t="s">
        <v>218</v>
      </c>
      <c r="D63" s="194" t="s">
        <v>0</v>
      </c>
      <c r="E63" s="196">
        <v>2016.48</v>
      </c>
      <c r="F63" s="172"/>
      <c r="G63" s="189">
        <f>(F63*$C$12)+F63</f>
        <v>0</v>
      </c>
      <c r="H63" s="190">
        <f>G63*E63</f>
        <v>0</v>
      </c>
    </row>
    <row r="64" spans="1:8" s="130" customFormat="1" ht="12.75">
      <c r="A64" s="200"/>
      <c r="B64" s="194">
        <v>72942</v>
      </c>
      <c r="C64" s="43" t="s">
        <v>101</v>
      </c>
      <c r="D64" s="195" t="s">
        <v>0</v>
      </c>
      <c r="E64" s="196">
        <v>2016.48</v>
      </c>
      <c r="F64" s="172"/>
      <c r="G64" s="189">
        <f>(F64*$C$12)+F64</f>
        <v>0</v>
      </c>
      <c r="H64" s="190">
        <f>G64*E64</f>
        <v>0</v>
      </c>
    </row>
    <row r="65" spans="1:8" s="130" customFormat="1" ht="33.75">
      <c r="A65" s="200"/>
      <c r="B65" s="194" t="str">
        <f>composiçoes!A43</f>
        <v>COMP 03</v>
      </c>
      <c r="C65" s="43" t="s">
        <v>224</v>
      </c>
      <c r="D65" s="195" t="s">
        <v>103</v>
      </c>
      <c r="E65" s="196">
        <f>E64*0.05</f>
        <v>100.82400000000001</v>
      </c>
      <c r="F65" s="170"/>
      <c r="G65" s="189">
        <f>(F65*$C$12)+F65</f>
        <v>0</v>
      </c>
      <c r="H65" s="190">
        <f>G65*E65</f>
        <v>0</v>
      </c>
    </row>
    <row r="66" spans="1:8" s="130" customFormat="1" ht="22.5">
      <c r="A66" s="200"/>
      <c r="B66" s="194">
        <v>97914</v>
      </c>
      <c r="C66" s="43" t="s">
        <v>108</v>
      </c>
      <c r="D66" s="195" t="s">
        <v>102</v>
      </c>
      <c r="E66" s="196">
        <f>E65*30</f>
        <v>3024.7200000000003</v>
      </c>
      <c r="F66" s="172"/>
      <c r="G66" s="189">
        <f>(F66*$C$12)+F66</f>
        <v>0</v>
      </c>
      <c r="H66" s="190">
        <f>G66*E66</f>
        <v>0</v>
      </c>
    </row>
    <row r="67" spans="1:8" s="130" customFormat="1" ht="12.75">
      <c r="A67" s="200"/>
      <c r="B67" s="194"/>
      <c r="C67" s="43"/>
      <c r="D67" s="195"/>
      <c r="E67" s="196"/>
      <c r="F67" s="170"/>
      <c r="G67" s="189"/>
      <c r="H67" s="190"/>
    </row>
    <row r="68" spans="1:8" s="130" customFormat="1" ht="12.75">
      <c r="A68" s="180">
        <v>5</v>
      </c>
      <c r="B68" s="180" t="s">
        <v>243</v>
      </c>
      <c r="C68" s="180" t="s">
        <v>180</v>
      </c>
      <c r="D68" s="181"/>
      <c r="E68" s="182"/>
      <c r="F68" s="168"/>
      <c r="G68" s="183" t="s">
        <v>1</v>
      </c>
      <c r="H68" s="184">
        <f>SUM(H69:H82)</f>
        <v>0</v>
      </c>
    </row>
    <row r="69" spans="1:8" s="130" customFormat="1" ht="12.75">
      <c r="A69" s="200"/>
      <c r="B69" s="194"/>
      <c r="C69" s="43" t="s">
        <v>219</v>
      </c>
      <c r="D69" s="194"/>
      <c r="E69" s="196"/>
      <c r="F69" s="172"/>
      <c r="G69" s="189"/>
      <c r="H69" s="190"/>
    </row>
    <row r="70" spans="1:8" s="130" customFormat="1" ht="12.75">
      <c r="A70" s="200"/>
      <c r="B70" s="194">
        <v>97622</v>
      </c>
      <c r="C70" s="43" t="s">
        <v>226</v>
      </c>
      <c r="D70" s="194" t="s">
        <v>103</v>
      </c>
      <c r="E70" s="196">
        <v>3</v>
      </c>
      <c r="F70" s="172"/>
      <c r="G70" s="189">
        <f aca="true" t="shared" si="4" ref="G70:G75">(F70*$C$12)+F70</f>
        <v>0</v>
      </c>
      <c r="H70" s="190">
        <f aca="true" t="shared" si="5" ref="H70:H75">G70*E70</f>
        <v>0</v>
      </c>
    </row>
    <row r="71" spans="1:8" s="130" customFormat="1" ht="22.5">
      <c r="A71" s="200"/>
      <c r="B71" s="194">
        <v>72900</v>
      </c>
      <c r="C71" s="43" t="s">
        <v>159</v>
      </c>
      <c r="D71" s="195" t="s">
        <v>103</v>
      </c>
      <c r="E71" s="196">
        <f>E70*0.15*10</f>
        <v>4.5</v>
      </c>
      <c r="F71" s="170"/>
      <c r="G71" s="189">
        <f>(F71*$C$12)+F71</f>
        <v>0</v>
      </c>
      <c r="H71" s="190">
        <f>G71*E71</f>
        <v>0</v>
      </c>
    </row>
    <row r="72" spans="1:8" s="130" customFormat="1" ht="33.75">
      <c r="A72" s="200"/>
      <c r="B72" s="194">
        <v>95956</v>
      </c>
      <c r="C72" s="43" t="s">
        <v>223</v>
      </c>
      <c r="D72" s="194" t="s">
        <v>103</v>
      </c>
      <c r="E72" s="196">
        <v>0.25</v>
      </c>
      <c r="F72" s="172"/>
      <c r="G72" s="189">
        <f t="shared" si="4"/>
        <v>0</v>
      </c>
      <c r="H72" s="190">
        <f t="shared" si="5"/>
        <v>0</v>
      </c>
    </row>
    <row r="73" spans="1:8" s="130" customFormat="1" ht="22.5">
      <c r="A73" s="200"/>
      <c r="B73" s="194">
        <v>87478</v>
      </c>
      <c r="C73" s="43" t="s">
        <v>220</v>
      </c>
      <c r="D73" s="194" t="s">
        <v>0</v>
      </c>
      <c r="E73" s="196">
        <v>6.5</v>
      </c>
      <c r="F73" s="172"/>
      <c r="G73" s="189">
        <f t="shared" si="4"/>
        <v>0</v>
      </c>
      <c r="H73" s="190">
        <f t="shared" si="5"/>
        <v>0</v>
      </c>
    </row>
    <row r="74" spans="1:8" s="130" customFormat="1" ht="22.5">
      <c r="A74" s="200"/>
      <c r="B74" s="194">
        <v>87879</v>
      </c>
      <c r="C74" s="43" t="s">
        <v>221</v>
      </c>
      <c r="D74" s="194" t="s">
        <v>0</v>
      </c>
      <c r="E74" s="196">
        <v>12</v>
      </c>
      <c r="F74" s="172"/>
      <c r="G74" s="189">
        <f t="shared" si="4"/>
        <v>0</v>
      </c>
      <c r="H74" s="190">
        <f t="shared" si="5"/>
        <v>0</v>
      </c>
    </row>
    <row r="75" spans="1:8" s="130" customFormat="1" ht="33.75">
      <c r="A75" s="200"/>
      <c r="B75" s="194">
        <v>87532</v>
      </c>
      <c r="C75" s="43" t="s">
        <v>222</v>
      </c>
      <c r="D75" s="194" t="s">
        <v>0</v>
      </c>
      <c r="E75" s="196">
        <v>12</v>
      </c>
      <c r="F75" s="172"/>
      <c r="G75" s="189">
        <f t="shared" si="4"/>
        <v>0</v>
      </c>
      <c r="H75" s="190">
        <f t="shared" si="5"/>
        <v>0</v>
      </c>
    </row>
    <row r="76" spans="1:8" s="130" customFormat="1" ht="12.75">
      <c r="A76" s="200"/>
      <c r="B76" s="194"/>
      <c r="C76" s="43" t="s">
        <v>225</v>
      </c>
      <c r="D76" s="194"/>
      <c r="E76" s="196"/>
      <c r="F76" s="172"/>
      <c r="G76" s="189"/>
      <c r="H76" s="190"/>
    </row>
    <row r="77" spans="1:8" s="130" customFormat="1" ht="22.5">
      <c r="A77" s="200"/>
      <c r="B77" s="194">
        <v>97636</v>
      </c>
      <c r="C77" s="43" t="s">
        <v>229</v>
      </c>
      <c r="D77" s="194" t="s">
        <v>0</v>
      </c>
      <c r="E77" s="196">
        <f>E78/2</f>
        <v>39.025000000000006</v>
      </c>
      <c r="F77" s="172"/>
      <c r="G77" s="189">
        <f>(F77*$C$12)+F77</f>
        <v>0</v>
      </c>
      <c r="H77" s="190">
        <f>G77*E77</f>
        <v>0</v>
      </c>
    </row>
    <row r="78" spans="1:8" s="130" customFormat="1" ht="12.75">
      <c r="A78" s="200"/>
      <c r="B78" s="194">
        <v>85422</v>
      </c>
      <c r="C78" s="43" t="s">
        <v>227</v>
      </c>
      <c r="D78" s="194" t="s">
        <v>0</v>
      </c>
      <c r="E78" s="196">
        <f>53.59+24.46</f>
        <v>78.05000000000001</v>
      </c>
      <c r="F78" s="172"/>
      <c r="G78" s="189">
        <f>(F78*$C$12)+F78</f>
        <v>0</v>
      </c>
      <c r="H78" s="190">
        <f>G78*E78</f>
        <v>0</v>
      </c>
    </row>
    <row r="79" spans="1:8" s="130" customFormat="1" ht="33.75">
      <c r="A79" s="200"/>
      <c r="B79" s="194">
        <v>92396</v>
      </c>
      <c r="C79" s="43" t="s">
        <v>228</v>
      </c>
      <c r="D79" s="195" t="s">
        <v>0</v>
      </c>
      <c r="E79" s="196">
        <f>E78</f>
        <v>78.05000000000001</v>
      </c>
      <c r="F79" s="172"/>
      <c r="G79" s="189">
        <f>(F79*$C$12)+F79</f>
        <v>0</v>
      </c>
      <c r="H79" s="190">
        <f>G79*E79</f>
        <v>0</v>
      </c>
    </row>
    <row r="80" spans="1:8" s="130" customFormat="1" ht="12.75">
      <c r="A80" s="200"/>
      <c r="B80" s="194"/>
      <c r="C80" s="43"/>
      <c r="D80" s="194"/>
      <c r="E80" s="196"/>
      <c r="F80" s="172"/>
      <c r="G80" s="189"/>
      <c r="H80" s="190"/>
    </row>
    <row r="81" spans="1:8" ht="12.75">
      <c r="A81" s="200"/>
      <c r="B81" s="201"/>
      <c r="C81" s="38"/>
      <c r="D81" s="191"/>
      <c r="E81" s="198"/>
      <c r="F81" s="171"/>
      <c r="G81" s="198"/>
      <c r="H81" s="152"/>
    </row>
    <row r="82" spans="1:8" ht="12.75">
      <c r="A82" s="200"/>
      <c r="B82" s="201"/>
      <c r="C82" s="38"/>
      <c r="D82" s="191"/>
      <c r="E82" s="192"/>
      <c r="F82" s="192"/>
      <c r="G82" s="198"/>
      <c r="H82" s="152"/>
    </row>
    <row r="83" spans="1:8" ht="12.75">
      <c r="A83" s="202" t="s">
        <v>56</v>
      </c>
      <c r="B83" s="202"/>
      <c r="C83" s="202"/>
      <c r="D83" s="202"/>
      <c r="E83" s="202"/>
      <c r="F83" s="202"/>
      <c r="G83" s="202"/>
      <c r="H83" s="184">
        <f>H85/(C12+1)</f>
        <v>0</v>
      </c>
    </row>
    <row r="84" spans="1:8" ht="12.75">
      <c r="A84" s="202" t="s">
        <v>60</v>
      </c>
      <c r="B84" s="202"/>
      <c r="C84" s="202"/>
      <c r="D84" s="202"/>
      <c r="E84" s="202"/>
      <c r="F84" s="202"/>
      <c r="G84" s="202"/>
      <c r="H84" s="184">
        <f>H85-H83</f>
        <v>0</v>
      </c>
    </row>
    <row r="85" spans="1:8" ht="12.75">
      <c r="A85" s="202" t="s">
        <v>57</v>
      </c>
      <c r="B85" s="202"/>
      <c r="C85" s="202"/>
      <c r="D85" s="202"/>
      <c r="E85" s="202"/>
      <c r="F85" s="202"/>
      <c r="G85" s="202"/>
      <c r="H85" s="184">
        <f>H16+H44+H61+H68+H20</f>
        <v>0</v>
      </c>
    </row>
    <row r="90" spans="4:7" ht="12.75">
      <c r="D90" s="121" t="s">
        <v>97</v>
      </c>
      <c r="E90" s="85"/>
      <c r="F90" s="127"/>
      <c r="G90" s="125"/>
    </row>
    <row r="91" spans="4:15" ht="12.75">
      <c r="D91" s="122" t="s">
        <v>99</v>
      </c>
      <c r="E91" s="126"/>
      <c r="F91" s="125"/>
      <c r="G91" s="125"/>
      <c r="O91" s="174"/>
    </row>
    <row r="92" spans="4:5" ht="12.75">
      <c r="D92" s="123"/>
      <c r="E92" s="34"/>
    </row>
    <row r="93" spans="4:5" ht="12.75">
      <c r="D93" s="123"/>
      <c r="E93" s="34"/>
    </row>
    <row r="94" spans="4:5" ht="12.75">
      <c r="D94" s="31"/>
      <c r="E94" s="90"/>
    </row>
    <row r="95" spans="4:5" ht="12.75">
      <c r="D95" s="90"/>
      <c r="E95" s="90"/>
    </row>
    <row r="96" spans="4:7" ht="12.75">
      <c r="D96" s="121" t="s">
        <v>98</v>
      </c>
      <c r="E96" s="85"/>
      <c r="F96" s="127"/>
      <c r="G96" s="125"/>
    </row>
    <row r="97" spans="4:7" ht="12.75">
      <c r="D97" s="122" t="s">
        <v>38</v>
      </c>
      <c r="E97" s="126"/>
      <c r="F97" s="125"/>
      <c r="G97" s="125"/>
    </row>
    <row r="101" ht="12.75" hidden="1"/>
    <row r="102" ht="12.75" hidden="1"/>
  </sheetData>
  <sheetProtection password="C637" sheet="1" selectLockedCells="1"/>
  <mergeCells count="17">
    <mergeCell ref="A2:H3"/>
    <mergeCell ref="A5:B5"/>
    <mergeCell ref="D5:E5"/>
    <mergeCell ref="F5:G5"/>
    <mergeCell ref="A6:B6"/>
    <mergeCell ref="D6:E6"/>
    <mergeCell ref="F6:G6"/>
    <mergeCell ref="A15:H15"/>
    <mergeCell ref="A83:G83"/>
    <mergeCell ref="A84:G84"/>
    <mergeCell ref="A85:G85"/>
    <mergeCell ref="A7:B7"/>
    <mergeCell ref="A8:B8"/>
    <mergeCell ref="A9:B9"/>
    <mergeCell ref="A10:B10"/>
    <mergeCell ref="A11:B11"/>
    <mergeCell ref="A12:B12"/>
  </mergeCells>
  <conditionalFormatting sqref="C82">
    <cfRule type="expression" priority="184" dxfId="232" stopIfTrue="1">
      <formula>Orçamento!#REF!=1</formula>
    </cfRule>
    <cfRule type="expression" priority="185" dxfId="233" stopIfTrue="1">
      <formula>Orçamento!#REF!=2</formula>
    </cfRule>
    <cfRule type="expression" priority="186" dxfId="234" stopIfTrue="1">
      <formula>Orçamento!#REF!=3</formula>
    </cfRule>
  </conditionalFormatting>
  <conditionalFormatting sqref="C67 C21:C23 C30:C31 C36:C37 C41:C43 C59:C60 C17:C19 C80">
    <cfRule type="expression" priority="178" dxfId="232" stopIfTrue="1">
      <formula>Orçamento!#REF!=1</formula>
    </cfRule>
    <cfRule type="expression" priority="179" dxfId="233" stopIfTrue="1">
      <formula>Orçamento!#REF!=2</formula>
    </cfRule>
    <cfRule type="expression" priority="180" dxfId="234" stopIfTrue="1">
      <formula>Orçamento!#REF!=3</formula>
    </cfRule>
  </conditionalFormatting>
  <conditionalFormatting sqref="C81">
    <cfRule type="expression" priority="181" dxfId="232" stopIfTrue="1">
      <formula>Orçamento!#REF!=1</formula>
    </cfRule>
    <cfRule type="expression" priority="182" dxfId="233" stopIfTrue="1">
      <formula>Orçamento!#REF!=2</formula>
    </cfRule>
    <cfRule type="expression" priority="183" dxfId="234" stopIfTrue="1">
      <formula>Orçamento!#REF!=3</formula>
    </cfRule>
  </conditionalFormatting>
  <conditionalFormatting sqref="C28:C29">
    <cfRule type="expression" priority="139" dxfId="232" stopIfTrue="1">
      <formula>Orçamento!#REF!=1</formula>
    </cfRule>
    <cfRule type="expression" priority="140" dxfId="233" stopIfTrue="1">
      <formula>Orçamento!#REF!=2</formula>
    </cfRule>
    <cfRule type="expression" priority="141" dxfId="234" stopIfTrue="1">
      <formula>Orçamento!#REF!=3</formula>
    </cfRule>
  </conditionalFormatting>
  <conditionalFormatting sqref="C24">
    <cfRule type="expression" priority="136" dxfId="232" stopIfTrue="1">
      <formula>Orçamento!#REF!=1</formula>
    </cfRule>
    <cfRule type="expression" priority="137" dxfId="233" stopIfTrue="1">
      <formula>Orçamento!#REF!=2</formula>
    </cfRule>
    <cfRule type="expression" priority="138" dxfId="234" stopIfTrue="1">
      <formula>Orçamento!#REF!=3</formula>
    </cfRule>
  </conditionalFormatting>
  <conditionalFormatting sqref="C62">
    <cfRule type="expression" priority="115" dxfId="232" stopIfTrue="1">
      <formula>Orçamento!#REF!=1</formula>
    </cfRule>
    <cfRule type="expression" priority="116" dxfId="233" stopIfTrue="1">
      <formula>Orçamento!#REF!=2</formula>
    </cfRule>
    <cfRule type="expression" priority="117" dxfId="234" stopIfTrue="1">
      <formula>Orçamento!#REF!=3</formula>
    </cfRule>
  </conditionalFormatting>
  <conditionalFormatting sqref="C66">
    <cfRule type="expression" priority="109" dxfId="232" stopIfTrue="1">
      <formula>Orçamento!#REF!=1</formula>
    </cfRule>
    <cfRule type="expression" priority="110" dxfId="233" stopIfTrue="1">
      <formula>Orçamento!#REF!=2</formula>
    </cfRule>
    <cfRule type="expression" priority="111" dxfId="234" stopIfTrue="1">
      <formula>Orçamento!#REF!=3</formula>
    </cfRule>
  </conditionalFormatting>
  <conditionalFormatting sqref="C64">
    <cfRule type="expression" priority="112" dxfId="232" stopIfTrue="1">
      <formula>Orçamento!#REF!=1</formula>
    </cfRule>
    <cfRule type="expression" priority="113" dxfId="233" stopIfTrue="1">
      <formula>Orçamento!#REF!=2</formula>
    </cfRule>
    <cfRule type="expression" priority="114" dxfId="234" stopIfTrue="1">
      <formula>Orçamento!#REF!=3</formula>
    </cfRule>
  </conditionalFormatting>
  <conditionalFormatting sqref="C65">
    <cfRule type="expression" priority="106" dxfId="232" stopIfTrue="1">
      <formula>Orçamento!#REF!=1</formula>
    </cfRule>
    <cfRule type="expression" priority="107" dxfId="233" stopIfTrue="1">
      <formula>Orçamento!#REF!=2</formula>
    </cfRule>
    <cfRule type="expression" priority="108" dxfId="234" stopIfTrue="1">
      <formula>Orçamento!#REF!=3</formula>
    </cfRule>
  </conditionalFormatting>
  <conditionalFormatting sqref="C69:C70 C72:C77">
    <cfRule type="expression" priority="100" dxfId="232" stopIfTrue="1">
      <formula>Orçamento!#REF!=1</formula>
    </cfRule>
    <cfRule type="expression" priority="101" dxfId="233" stopIfTrue="1">
      <formula>Orçamento!#REF!=2</formula>
    </cfRule>
    <cfRule type="expression" priority="102" dxfId="234" stopIfTrue="1">
      <formula>Orçamento!#REF!=3</formula>
    </cfRule>
  </conditionalFormatting>
  <conditionalFormatting sqref="C45:C48">
    <cfRule type="expression" priority="85" dxfId="232" stopIfTrue="1">
      <formula>Orçamento!#REF!=1</formula>
    </cfRule>
    <cfRule type="expression" priority="86" dxfId="233" stopIfTrue="1">
      <formula>Orçamento!#REF!=2</formula>
    </cfRule>
    <cfRule type="expression" priority="87" dxfId="234" stopIfTrue="1">
      <formula>Orçamento!#REF!=3</formula>
    </cfRule>
  </conditionalFormatting>
  <conditionalFormatting sqref="C26">
    <cfRule type="expression" priority="76" dxfId="232" stopIfTrue="1">
      <formula>Orçamento!#REF!=1</formula>
    </cfRule>
    <cfRule type="expression" priority="77" dxfId="233" stopIfTrue="1">
      <formula>Orçamento!#REF!=2</formula>
    </cfRule>
    <cfRule type="expression" priority="78" dxfId="234" stopIfTrue="1">
      <formula>Orçamento!#REF!=3</formula>
    </cfRule>
  </conditionalFormatting>
  <conditionalFormatting sqref="C25">
    <cfRule type="expression" priority="79" dxfId="232" stopIfTrue="1">
      <formula>Orçamento!#REF!=1</formula>
    </cfRule>
    <cfRule type="expression" priority="80" dxfId="233" stopIfTrue="1">
      <formula>Orçamento!#REF!=2</formula>
    </cfRule>
    <cfRule type="expression" priority="81" dxfId="234" stopIfTrue="1">
      <formula>Orçamento!#REF!=3</formula>
    </cfRule>
  </conditionalFormatting>
  <conditionalFormatting sqref="C27">
    <cfRule type="expression" priority="73" dxfId="232" stopIfTrue="1">
      <formula>Orçamento!#REF!=1</formula>
    </cfRule>
    <cfRule type="expression" priority="74" dxfId="233" stopIfTrue="1">
      <formula>Orçamento!#REF!=2</formula>
    </cfRule>
    <cfRule type="expression" priority="75" dxfId="234" stopIfTrue="1">
      <formula>Orçamento!#REF!=3</formula>
    </cfRule>
  </conditionalFormatting>
  <conditionalFormatting sqref="C32:C33">
    <cfRule type="expression" priority="70" dxfId="232" stopIfTrue="1">
      <formula>Orçamento!#REF!=1</formula>
    </cfRule>
    <cfRule type="expression" priority="71" dxfId="233" stopIfTrue="1">
      <formula>Orçamento!#REF!=2</formula>
    </cfRule>
    <cfRule type="expression" priority="72" dxfId="234" stopIfTrue="1">
      <formula>Orçamento!#REF!=3</formula>
    </cfRule>
  </conditionalFormatting>
  <conditionalFormatting sqref="C34">
    <cfRule type="expression" priority="64" dxfId="232" stopIfTrue="1">
      <formula>Orçamento!#REF!=1</formula>
    </cfRule>
    <cfRule type="expression" priority="65" dxfId="233" stopIfTrue="1">
      <formula>Orçamento!#REF!=2</formula>
    </cfRule>
    <cfRule type="expression" priority="66" dxfId="234" stopIfTrue="1">
      <formula>Orçamento!#REF!=3</formula>
    </cfRule>
  </conditionalFormatting>
  <conditionalFormatting sqref="C35">
    <cfRule type="expression" priority="61" dxfId="232" stopIfTrue="1">
      <formula>Orçamento!#REF!=1</formula>
    </cfRule>
    <cfRule type="expression" priority="62" dxfId="233" stopIfTrue="1">
      <formula>Orçamento!#REF!=2</formula>
    </cfRule>
    <cfRule type="expression" priority="63" dxfId="234" stopIfTrue="1">
      <formula>Orçamento!#REF!=3</formula>
    </cfRule>
  </conditionalFormatting>
  <conditionalFormatting sqref="C40">
    <cfRule type="expression" priority="55" dxfId="232" stopIfTrue="1">
      <formula>Orçamento!#REF!=1</formula>
    </cfRule>
    <cfRule type="expression" priority="56" dxfId="233" stopIfTrue="1">
      <formula>Orçamento!#REF!=2</formula>
    </cfRule>
    <cfRule type="expression" priority="57" dxfId="234" stopIfTrue="1">
      <formula>Orçamento!#REF!=3</formula>
    </cfRule>
  </conditionalFormatting>
  <conditionalFormatting sqref="C38">
    <cfRule type="expression" priority="58" dxfId="232" stopIfTrue="1">
      <formula>Orçamento!#REF!=1</formula>
    </cfRule>
    <cfRule type="expression" priority="59" dxfId="233" stopIfTrue="1">
      <formula>Orçamento!#REF!=2</formula>
    </cfRule>
    <cfRule type="expression" priority="60" dxfId="234" stopIfTrue="1">
      <formula>Orçamento!#REF!=3</formula>
    </cfRule>
  </conditionalFormatting>
  <conditionalFormatting sqref="C39">
    <cfRule type="expression" priority="52" dxfId="232" stopIfTrue="1">
      <formula>Orçamento!#REF!=1</formula>
    </cfRule>
    <cfRule type="expression" priority="53" dxfId="233" stopIfTrue="1">
      <formula>Orçamento!#REF!=2</formula>
    </cfRule>
    <cfRule type="expression" priority="54" dxfId="234" stopIfTrue="1">
      <formula>Orçamento!#REF!=3</formula>
    </cfRule>
  </conditionalFormatting>
  <conditionalFormatting sqref="C49">
    <cfRule type="expression" priority="49" dxfId="232" stopIfTrue="1">
      <formula>Orçamento!#REF!=1</formula>
    </cfRule>
    <cfRule type="expression" priority="50" dxfId="233" stopIfTrue="1">
      <formula>Orçamento!#REF!=2</formula>
    </cfRule>
    <cfRule type="expression" priority="51" dxfId="234" stopIfTrue="1">
      <formula>Orçamento!#REF!=3</formula>
    </cfRule>
  </conditionalFormatting>
  <conditionalFormatting sqref="C50">
    <cfRule type="expression" priority="46" dxfId="232" stopIfTrue="1">
      <formula>Orçamento!#REF!=1</formula>
    </cfRule>
    <cfRule type="expression" priority="47" dxfId="233" stopIfTrue="1">
      <formula>Orçamento!#REF!=2</formula>
    </cfRule>
    <cfRule type="expression" priority="48" dxfId="234" stopIfTrue="1">
      <formula>Orçamento!#REF!=3</formula>
    </cfRule>
  </conditionalFormatting>
  <conditionalFormatting sqref="C54">
    <cfRule type="expression" priority="40" dxfId="232" stopIfTrue="1">
      <formula>Orçamento!#REF!=1</formula>
    </cfRule>
    <cfRule type="expression" priority="41" dxfId="233" stopIfTrue="1">
      <formula>Orçamento!#REF!=2</formula>
    </cfRule>
    <cfRule type="expression" priority="42" dxfId="234" stopIfTrue="1">
      <formula>Orçamento!#REF!=3</formula>
    </cfRule>
  </conditionalFormatting>
  <conditionalFormatting sqref="C51">
    <cfRule type="expression" priority="43" dxfId="232" stopIfTrue="1">
      <formula>Orçamento!#REF!=1</formula>
    </cfRule>
    <cfRule type="expression" priority="44" dxfId="233" stopIfTrue="1">
      <formula>Orçamento!#REF!=2</formula>
    </cfRule>
    <cfRule type="expression" priority="45" dxfId="234" stopIfTrue="1">
      <formula>Orçamento!#REF!=3</formula>
    </cfRule>
  </conditionalFormatting>
  <conditionalFormatting sqref="C52">
    <cfRule type="expression" priority="37" dxfId="232" stopIfTrue="1">
      <formula>Orçamento!#REF!=1</formula>
    </cfRule>
    <cfRule type="expression" priority="38" dxfId="233" stopIfTrue="1">
      <formula>Orçamento!#REF!=2</formula>
    </cfRule>
    <cfRule type="expression" priority="39" dxfId="234" stopIfTrue="1">
      <formula>Orçamento!#REF!=3</formula>
    </cfRule>
  </conditionalFormatting>
  <conditionalFormatting sqref="C53">
    <cfRule type="expression" priority="34" dxfId="232" stopIfTrue="1">
      <formula>Orçamento!#REF!=1</formula>
    </cfRule>
    <cfRule type="expression" priority="35" dxfId="233" stopIfTrue="1">
      <formula>Orçamento!#REF!=2</formula>
    </cfRule>
    <cfRule type="expression" priority="36" dxfId="234" stopIfTrue="1">
      <formula>Orçamento!#REF!=3</formula>
    </cfRule>
  </conditionalFormatting>
  <conditionalFormatting sqref="C55">
    <cfRule type="expression" priority="31" dxfId="232" stopIfTrue="1">
      <formula>Orçamento!#REF!=1</formula>
    </cfRule>
    <cfRule type="expression" priority="32" dxfId="233" stopIfTrue="1">
      <formula>Orçamento!#REF!=2</formula>
    </cfRule>
    <cfRule type="expression" priority="33" dxfId="234" stopIfTrue="1">
      <formula>Orçamento!#REF!=3</formula>
    </cfRule>
  </conditionalFormatting>
  <conditionalFormatting sqref="C58">
    <cfRule type="expression" priority="25" dxfId="232" stopIfTrue="1">
      <formula>Orçamento!#REF!=1</formula>
    </cfRule>
    <cfRule type="expression" priority="26" dxfId="233" stopIfTrue="1">
      <formula>Orçamento!#REF!=2</formula>
    </cfRule>
    <cfRule type="expression" priority="27" dxfId="234" stopIfTrue="1">
      <formula>Orçamento!#REF!=3</formula>
    </cfRule>
  </conditionalFormatting>
  <conditionalFormatting sqref="C56">
    <cfRule type="expression" priority="28" dxfId="232" stopIfTrue="1">
      <formula>Orçamento!#REF!=1</formula>
    </cfRule>
    <cfRule type="expression" priority="29" dxfId="233" stopIfTrue="1">
      <formula>Orçamento!#REF!=2</formula>
    </cfRule>
    <cfRule type="expression" priority="30" dxfId="234" stopIfTrue="1">
      <formula>Orçamento!#REF!=3</formula>
    </cfRule>
  </conditionalFormatting>
  <conditionalFormatting sqref="C57">
    <cfRule type="expression" priority="22" dxfId="232" stopIfTrue="1">
      <formula>Orçamento!#REF!=1</formula>
    </cfRule>
    <cfRule type="expression" priority="23" dxfId="233" stopIfTrue="1">
      <formula>Orçamento!#REF!=2</formula>
    </cfRule>
    <cfRule type="expression" priority="24" dxfId="234" stopIfTrue="1">
      <formula>Orçamento!#REF!=3</formula>
    </cfRule>
  </conditionalFormatting>
  <conditionalFormatting sqref="C63">
    <cfRule type="expression" priority="19" dxfId="232" stopIfTrue="1">
      <formula>Orçamento!#REF!=1</formula>
    </cfRule>
    <cfRule type="expression" priority="20" dxfId="233" stopIfTrue="1">
      <formula>Orçamento!#REF!=2</formula>
    </cfRule>
    <cfRule type="expression" priority="21" dxfId="234" stopIfTrue="1">
      <formula>Orçamento!#REF!=3</formula>
    </cfRule>
  </conditionalFormatting>
  <conditionalFormatting sqref="C71">
    <cfRule type="expression" priority="16" dxfId="232" stopIfTrue="1">
      <formula>Orçamento!#REF!=1</formula>
    </cfRule>
    <cfRule type="expression" priority="17" dxfId="233" stopIfTrue="1">
      <formula>Orçamento!#REF!=2</formula>
    </cfRule>
    <cfRule type="expression" priority="18" dxfId="234" stopIfTrue="1">
      <formula>Orçamento!#REF!=3</formula>
    </cfRule>
  </conditionalFormatting>
  <conditionalFormatting sqref="C78">
    <cfRule type="expression" priority="13" dxfId="232" stopIfTrue="1">
      <formula>Orçamento!#REF!=1</formula>
    </cfRule>
    <cfRule type="expression" priority="14" dxfId="233" stopIfTrue="1">
      <formula>Orçamento!#REF!=2</formula>
    </cfRule>
    <cfRule type="expression" priority="15" dxfId="234" stopIfTrue="1">
      <formula>Orçamento!#REF!=3</formula>
    </cfRule>
  </conditionalFormatting>
  <conditionalFormatting sqref="C79">
    <cfRule type="expression" priority="1" dxfId="232" stopIfTrue="1">
      <formula>Orçamento!#REF!=1</formula>
    </cfRule>
    <cfRule type="expression" priority="2" dxfId="233" stopIfTrue="1">
      <formula>Orçamento!#REF!=2</formula>
    </cfRule>
    <cfRule type="expression" priority="3" dxfId="234" stopIfTrue="1">
      <formula>Orçamento!#REF!=3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0" r:id="rId1"/>
  <rowBreaks count="1" manualBreakCount="1">
    <brk id="5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39"/>
  <sheetViews>
    <sheetView tabSelected="1" view="pageBreakPreview" zoomScaleSheetLayoutView="100" zoomScalePageLayoutView="0" workbookViewId="0" topLeftCell="A1">
      <selection activeCell="G16" sqref="G16:J20"/>
    </sheetView>
  </sheetViews>
  <sheetFormatPr defaultColWidth="9.140625" defaultRowHeight="12.75"/>
  <cols>
    <col min="1" max="1" width="6.421875" style="128" customWidth="1"/>
    <col min="2" max="2" width="9.421875" style="128" customWidth="1"/>
    <col min="3" max="3" width="51.7109375" style="128" customWidth="1"/>
    <col min="4" max="4" width="6.28125" style="128" customWidth="1"/>
    <col min="5" max="5" width="10.28125" style="128" customWidth="1"/>
    <col min="6" max="6" width="10.7109375" style="128" bestFit="1" customWidth="1"/>
    <col min="7" max="8" width="8.421875" style="128" customWidth="1"/>
    <col min="9" max="17" width="10.00390625" style="128" bestFit="1" customWidth="1"/>
    <col min="18" max="18" width="10.8515625" style="128" customWidth="1"/>
    <col min="19" max="19" width="8.421875" style="128" customWidth="1"/>
    <col min="20" max="16384" width="9.140625" style="128" customWidth="1"/>
  </cols>
  <sheetData>
    <row r="1" ht="37.5" customHeight="1">
      <c r="A1" s="86" t="s">
        <v>44</v>
      </c>
    </row>
    <row r="2" spans="1:19" ht="12.75" customHeight="1">
      <c r="A2" s="129" t="s">
        <v>96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ht="1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</row>
    <row r="4" spans="1:8" ht="12.75" customHeight="1">
      <c r="A4" s="131"/>
      <c r="B4" s="131"/>
      <c r="C4" s="131"/>
      <c r="D4" s="131"/>
      <c r="E4" s="131"/>
      <c r="F4" s="131"/>
      <c r="G4" s="131"/>
      <c r="H4" s="131"/>
    </row>
    <row r="5" spans="1:7" ht="15.75" customHeight="1">
      <c r="A5" s="132" t="str">
        <f>'P. BDI'!B3</f>
        <v>Edital :</v>
      </c>
      <c r="B5" s="132"/>
      <c r="C5" s="35" t="str">
        <f>QCI!C8</f>
        <v>TP -xxx</v>
      </c>
      <c r="D5" s="132" t="s">
        <v>58</v>
      </c>
      <c r="E5" s="132"/>
      <c r="F5" s="134">
        <f>Orçamento!F5:G5</f>
        <v>2016.48</v>
      </c>
      <c r="G5" s="135"/>
    </row>
    <row r="6" spans="1:7" ht="12.75">
      <c r="A6" s="132" t="str">
        <f>'P. BDI'!B4</f>
        <v>Tomador: </v>
      </c>
      <c r="B6" s="132"/>
      <c r="C6" s="133" t="str">
        <f>QCI!C9</f>
        <v>Prefeitura Municipal de Dois Vizinhos - PR</v>
      </c>
      <c r="D6" s="132" t="s">
        <v>59</v>
      </c>
      <c r="E6" s="132"/>
      <c r="F6" s="136">
        <f>Orçamento!F6:G6</f>
        <v>0</v>
      </c>
      <c r="G6" s="137"/>
    </row>
    <row r="7" spans="1:8" ht="12.75">
      <c r="A7" s="132" t="str">
        <f>'P. BDI'!B5</f>
        <v>Empreendimento: </v>
      </c>
      <c r="B7" s="132"/>
      <c r="C7" s="133" t="str">
        <f>QCI!C10</f>
        <v>PAVIMENTAÇÃO ASFALTICA </v>
      </c>
      <c r="D7" s="141"/>
      <c r="E7" s="140"/>
      <c r="F7" s="140"/>
      <c r="G7" s="140"/>
      <c r="H7" s="140"/>
    </row>
    <row r="8" spans="1:8" ht="12.75">
      <c r="A8" s="132" t="str">
        <f>'P. BDI'!B6</f>
        <v>Local da Obra:</v>
      </c>
      <c r="B8" s="132"/>
      <c r="C8" s="133" t="str">
        <f>QCI!C11</f>
        <v>RUA FIRMO HABLICH E AV. PRESS. KENNEDY</v>
      </c>
      <c r="D8" s="141"/>
      <c r="E8" s="140"/>
      <c r="F8" s="140"/>
      <c r="G8" s="140"/>
      <c r="H8" s="140"/>
    </row>
    <row r="9" spans="1:15" ht="12.75">
      <c r="A9" s="132" t="str">
        <f>'P. BDI'!B7</f>
        <v>Empresa Prop.:</v>
      </c>
      <c r="B9" s="132"/>
      <c r="C9" s="35" t="str">
        <f>QCI!C12</f>
        <v>xxxxxxxxxxxxxx</v>
      </c>
      <c r="D9" s="141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</row>
    <row r="10" spans="1:15" ht="12.75">
      <c r="A10" s="132" t="str">
        <f>'P. BDI'!B8</f>
        <v>CNPJ:</v>
      </c>
      <c r="B10" s="132"/>
      <c r="C10" s="35" t="str">
        <f>QCI!C13</f>
        <v>xxxxxxxxxxxxxx</v>
      </c>
      <c r="D10" s="141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</row>
    <row r="11" spans="1:8" ht="12.75">
      <c r="A11" s="132" t="str">
        <f>'P. BDI'!B9</f>
        <v>Data Base:</v>
      </c>
      <c r="B11" s="132"/>
      <c r="C11" s="41" t="str">
        <f>QCI!C14</f>
        <v>xxxxxxxxxxxxxx</v>
      </c>
      <c r="D11" s="141"/>
      <c r="E11" s="141"/>
      <c r="F11" s="142"/>
      <c r="G11" s="105"/>
      <c r="H11" s="105"/>
    </row>
    <row r="12" spans="1:8" ht="12.75">
      <c r="A12" s="132" t="s">
        <v>82</v>
      </c>
      <c r="B12" s="132"/>
      <c r="C12" s="143">
        <f>QCI!C15</f>
        <v>0.04712041884816753</v>
      </c>
      <c r="D12" s="141"/>
      <c r="E12" s="141"/>
      <c r="F12" s="142"/>
      <c r="G12" s="105"/>
      <c r="H12" s="105"/>
    </row>
    <row r="13" spans="1:8" ht="12.75">
      <c r="A13" s="144"/>
      <c r="B13" s="145"/>
      <c r="C13" s="146"/>
      <c r="D13" s="140"/>
      <c r="E13" s="140"/>
      <c r="F13" s="140"/>
      <c r="G13" s="140"/>
      <c r="H13" s="140"/>
    </row>
    <row r="15" spans="2:19" ht="12.75">
      <c r="B15" s="147" t="s">
        <v>49</v>
      </c>
      <c r="C15" s="148" t="s">
        <v>76</v>
      </c>
      <c r="D15" s="148"/>
      <c r="E15" s="148" t="s">
        <v>83</v>
      </c>
      <c r="F15" s="148"/>
      <c r="G15" s="147" t="s">
        <v>84</v>
      </c>
      <c r="H15" s="147" t="s">
        <v>85</v>
      </c>
      <c r="I15" s="147" t="s">
        <v>86</v>
      </c>
      <c r="J15" s="147" t="s">
        <v>87</v>
      </c>
      <c r="K15" s="147" t="s">
        <v>88</v>
      </c>
      <c r="L15" s="147" t="s">
        <v>89</v>
      </c>
      <c r="M15" s="147" t="s">
        <v>90</v>
      </c>
      <c r="N15" s="147" t="s">
        <v>91</v>
      </c>
      <c r="O15" s="147" t="s">
        <v>92</v>
      </c>
      <c r="P15" s="147" t="s">
        <v>105</v>
      </c>
      <c r="Q15" s="147" t="s">
        <v>106</v>
      </c>
      <c r="R15" s="147" t="s">
        <v>107</v>
      </c>
      <c r="S15" s="147" t="s">
        <v>93</v>
      </c>
    </row>
    <row r="16" spans="2:19" ht="12.75">
      <c r="B16" s="149">
        <f>QCI!B26</f>
        <v>1</v>
      </c>
      <c r="C16" s="78" t="str">
        <f>QCI!C26</f>
        <v>SERVIÇOS PRELIMINARES</v>
      </c>
      <c r="D16" s="78"/>
      <c r="E16" s="151">
        <f>QCI!F26</f>
        <v>0</v>
      </c>
      <c r="F16" s="151"/>
      <c r="G16" s="203"/>
      <c r="H16" s="203"/>
      <c r="I16" s="203"/>
      <c r="J16" s="203"/>
      <c r="K16" s="205"/>
      <c r="L16" s="205"/>
      <c r="M16" s="205"/>
      <c r="N16" s="205"/>
      <c r="O16" s="205"/>
      <c r="P16" s="205"/>
      <c r="Q16" s="205"/>
      <c r="R16" s="205"/>
      <c r="S16" s="206">
        <f>SUM(G16:R16)</f>
        <v>0</v>
      </c>
    </row>
    <row r="17" spans="2:19" ht="12.75" customHeight="1">
      <c r="B17" s="149">
        <f>QCI!B27</f>
        <v>2</v>
      </c>
      <c r="C17" s="78" t="str">
        <f>QCI!C27</f>
        <v>DRENAGEM </v>
      </c>
      <c r="D17" s="78"/>
      <c r="E17" s="151">
        <f>QCI!F27</f>
        <v>0</v>
      </c>
      <c r="F17" s="151"/>
      <c r="G17" s="203"/>
      <c r="H17" s="203"/>
      <c r="I17" s="203"/>
      <c r="J17" s="203"/>
      <c r="K17" s="205"/>
      <c r="L17" s="205"/>
      <c r="M17" s="205"/>
      <c r="N17" s="205"/>
      <c r="O17" s="205"/>
      <c r="P17" s="205"/>
      <c r="Q17" s="205"/>
      <c r="R17" s="205"/>
      <c r="S17" s="206">
        <f aca="true" t="shared" si="0" ref="S17:S23">SUM(G17:R17)</f>
        <v>0</v>
      </c>
    </row>
    <row r="18" spans="2:19" ht="12.75" customHeight="1">
      <c r="B18" s="149">
        <f>QCI!B28</f>
        <v>3</v>
      </c>
      <c r="C18" s="78" t="str">
        <f>QCI!C28</f>
        <v>RECUPERAÇÃO DE PAVIMENTO ASFALTICO </v>
      </c>
      <c r="D18" s="78"/>
      <c r="E18" s="151">
        <f>QCI!F28</f>
        <v>0</v>
      </c>
      <c r="F18" s="151"/>
      <c r="G18" s="204"/>
      <c r="H18" s="203"/>
      <c r="I18" s="203"/>
      <c r="J18" s="204"/>
      <c r="K18" s="207"/>
      <c r="L18" s="207"/>
      <c r="M18" s="207"/>
      <c r="N18" s="207"/>
      <c r="O18" s="207"/>
      <c r="P18" s="207"/>
      <c r="Q18" s="207"/>
      <c r="R18" s="207"/>
      <c r="S18" s="206">
        <f t="shared" si="0"/>
        <v>0</v>
      </c>
    </row>
    <row r="19" spans="2:19" ht="12.75">
      <c r="B19" s="149">
        <f>QCI!B29</f>
        <v>4</v>
      </c>
      <c r="C19" s="78" t="str">
        <f>QCI!C29</f>
        <v>RECAPEAMENTO ASFALTICO</v>
      </c>
      <c r="D19" s="78"/>
      <c r="E19" s="151">
        <f>QCI!F29</f>
        <v>0</v>
      </c>
      <c r="F19" s="151"/>
      <c r="G19" s="204"/>
      <c r="H19" s="204"/>
      <c r="I19" s="204"/>
      <c r="J19" s="204"/>
      <c r="K19" s="207"/>
      <c r="L19" s="207"/>
      <c r="M19" s="207"/>
      <c r="N19" s="207"/>
      <c r="O19" s="207"/>
      <c r="P19" s="207"/>
      <c r="Q19" s="207"/>
      <c r="R19" s="207"/>
      <c r="S19" s="206">
        <f t="shared" si="0"/>
        <v>0</v>
      </c>
    </row>
    <row r="20" spans="2:19" ht="12.75">
      <c r="B20" s="149">
        <f>QCI!B30</f>
        <v>5</v>
      </c>
      <c r="C20" s="78" t="str">
        <f>QCI!C30</f>
        <v>URBANIZAÇÃO </v>
      </c>
      <c r="D20" s="78"/>
      <c r="E20" s="151">
        <f>QCI!F30</f>
        <v>0</v>
      </c>
      <c r="F20" s="151"/>
      <c r="G20" s="204"/>
      <c r="H20" s="204"/>
      <c r="I20" s="204"/>
      <c r="J20" s="204"/>
      <c r="K20" s="207"/>
      <c r="L20" s="207"/>
      <c r="M20" s="207"/>
      <c r="N20" s="207"/>
      <c r="O20" s="207"/>
      <c r="P20" s="207"/>
      <c r="Q20" s="207"/>
      <c r="R20" s="207"/>
      <c r="S20" s="206">
        <f t="shared" si="0"/>
        <v>0</v>
      </c>
    </row>
    <row r="21" spans="2:19" ht="12.75">
      <c r="B21" s="149"/>
      <c r="C21" s="78"/>
      <c r="D21" s="78"/>
      <c r="E21" s="151"/>
      <c r="F21" s="151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6">
        <f t="shared" si="0"/>
        <v>0</v>
      </c>
    </row>
    <row r="22" spans="2:19" ht="12.75">
      <c r="B22" s="149"/>
      <c r="C22" s="78"/>
      <c r="D22" s="78"/>
      <c r="E22" s="151"/>
      <c r="F22" s="151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6">
        <f t="shared" si="0"/>
        <v>0</v>
      </c>
    </row>
    <row r="23" spans="2:19" ht="12.75">
      <c r="B23" s="159"/>
      <c r="C23" s="77"/>
      <c r="D23" s="77"/>
      <c r="E23" s="161"/>
      <c r="F23" s="161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6">
        <f t="shared" si="0"/>
        <v>0</v>
      </c>
    </row>
    <row r="24" spans="2:19" ht="12.75">
      <c r="B24" s="209" t="s">
        <v>95</v>
      </c>
      <c r="C24" s="209"/>
      <c r="D24" s="209"/>
      <c r="E24" s="210">
        <v>1</v>
      </c>
      <c r="F24" s="211"/>
      <c r="G24" s="212" t="e">
        <f>G25/$E$25</f>
        <v>#DIV/0!</v>
      </c>
      <c r="H24" s="212" t="e">
        <f aca="true" t="shared" si="1" ref="H24:R24">H25/$E$25</f>
        <v>#DIV/0!</v>
      </c>
      <c r="I24" s="212" t="e">
        <f t="shared" si="1"/>
        <v>#DIV/0!</v>
      </c>
      <c r="J24" s="212" t="e">
        <f t="shared" si="1"/>
        <v>#DIV/0!</v>
      </c>
      <c r="K24" s="212" t="e">
        <f t="shared" si="1"/>
        <v>#DIV/0!</v>
      </c>
      <c r="L24" s="212" t="e">
        <f t="shared" si="1"/>
        <v>#DIV/0!</v>
      </c>
      <c r="M24" s="212" t="e">
        <f t="shared" si="1"/>
        <v>#DIV/0!</v>
      </c>
      <c r="N24" s="212" t="e">
        <f t="shared" si="1"/>
        <v>#DIV/0!</v>
      </c>
      <c r="O24" s="212" t="e">
        <f t="shared" si="1"/>
        <v>#DIV/0!</v>
      </c>
      <c r="P24" s="212" t="e">
        <f t="shared" si="1"/>
        <v>#DIV/0!</v>
      </c>
      <c r="Q24" s="212" t="e">
        <f t="shared" si="1"/>
        <v>#DIV/0!</v>
      </c>
      <c r="R24" s="212" t="e">
        <f t="shared" si="1"/>
        <v>#DIV/0!</v>
      </c>
      <c r="S24" s="213"/>
    </row>
    <row r="25" spans="2:19" ht="12.75">
      <c r="B25" s="209" t="s">
        <v>2</v>
      </c>
      <c r="C25" s="209"/>
      <c r="D25" s="209"/>
      <c r="E25" s="157">
        <f>SUM(E16:F23)</f>
        <v>0</v>
      </c>
      <c r="F25" s="154"/>
      <c r="G25" s="214">
        <f>(G16*$E$16)+(G17*$E$17)+(G18*$E$18)+(G19*$E$19)+(G20*$E$20)+(G21*$E$21)+(G22*$E$22)</f>
        <v>0</v>
      </c>
      <c r="H25" s="214">
        <f aca="true" t="shared" si="2" ref="H25:R25">(H16*$E$16)+(H17*$E$17)+(H18*$E$18)+(H19*$E$19)+(H20*$E$20)+(H21*$E$21)+(H22*$E$22)</f>
        <v>0</v>
      </c>
      <c r="I25" s="214">
        <f t="shared" si="2"/>
        <v>0</v>
      </c>
      <c r="J25" s="214">
        <f t="shared" si="2"/>
        <v>0</v>
      </c>
      <c r="K25" s="214">
        <f t="shared" si="2"/>
        <v>0</v>
      </c>
      <c r="L25" s="214">
        <f t="shared" si="2"/>
        <v>0</v>
      </c>
      <c r="M25" s="214">
        <f t="shared" si="2"/>
        <v>0</v>
      </c>
      <c r="N25" s="214">
        <f t="shared" si="2"/>
        <v>0</v>
      </c>
      <c r="O25" s="214">
        <f t="shared" si="2"/>
        <v>0</v>
      </c>
      <c r="P25" s="214">
        <f t="shared" si="2"/>
        <v>0</v>
      </c>
      <c r="Q25" s="214">
        <f t="shared" si="2"/>
        <v>0</v>
      </c>
      <c r="R25" s="214">
        <f t="shared" si="2"/>
        <v>0</v>
      </c>
      <c r="S25" s="215"/>
    </row>
    <row r="26" spans="2:19" ht="12.75">
      <c r="B26" s="209" t="s">
        <v>94</v>
      </c>
      <c r="C26" s="209"/>
      <c r="D26" s="209"/>
      <c r="E26" s="216"/>
      <c r="F26" s="217"/>
      <c r="G26" s="218">
        <f>G25</f>
        <v>0</v>
      </c>
      <c r="H26" s="218">
        <f>H25+G26</f>
        <v>0</v>
      </c>
      <c r="I26" s="218">
        <f aca="true" t="shared" si="3" ref="I26:O26">I25+H26</f>
        <v>0</v>
      </c>
      <c r="J26" s="218">
        <f t="shared" si="3"/>
        <v>0</v>
      </c>
      <c r="K26" s="218">
        <f t="shared" si="3"/>
        <v>0</v>
      </c>
      <c r="L26" s="218">
        <f t="shared" si="3"/>
        <v>0</v>
      </c>
      <c r="M26" s="218">
        <f t="shared" si="3"/>
        <v>0</v>
      </c>
      <c r="N26" s="218">
        <f t="shared" si="3"/>
        <v>0</v>
      </c>
      <c r="O26" s="218">
        <f t="shared" si="3"/>
        <v>0</v>
      </c>
      <c r="P26" s="218">
        <f>P25+O26</f>
        <v>0</v>
      </c>
      <c r="Q26" s="218">
        <f>Q25+P26</f>
        <v>0</v>
      </c>
      <c r="R26" s="218">
        <f>R25+Q26</f>
        <v>0</v>
      </c>
      <c r="S26" s="219"/>
    </row>
    <row r="32" spans="6:12" ht="12.75">
      <c r="F32" s="121" t="s">
        <v>97</v>
      </c>
      <c r="G32" s="85"/>
      <c r="H32" s="127"/>
      <c r="I32" s="125"/>
      <c r="L32" s="220"/>
    </row>
    <row r="33" spans="6:9" ht="12.75">
      <c r="F33" s="122" t="s">
        <v>99</v>
      </c>
      <c r="G33" s="126"/>
      <c r="H33" s="125"/>
      <c r="I33" s="125"/>
    </row>
    <row r="34" spans="6:7" ht="12.75">
      <c r="F34" s="123"/>
      <c r="G34" s="34"/>
    </row>
    <row r="35" spans="6:7" ht="12.75">
      <c r="F35" s="123"/>
      <c r="G35" s="34"/>
    </row>
    <row r="36" spans="6:7" ht="12.75">
      <c r="F36" s="31"/>
      <c r="G36" s="90"/>
    </row>
    <row r="37" spans="6:7" ht="12.75">
      <c r="F37" s="90"/>
      <c r="G37" s="90"/>
    </row>
    <row r="38" spans="6:9" ht="12.75">
      <c r="F38" s="121" t="s">
        <v>98</v>
      </c>
      <c r="G38" s="85"/>
      <c r="H38" s="127"/>
      <c r="I38" s="125"/>
    </row>
    <row r="39" spans="6:9" ht="12.75">
      <c r="F39" s="122" t="s">
        <v>38</v>
      </c>
      <c r="G39" s="126"/>
      <c r="H39" s="125"/>
      <c r="I39" s="125"/>
    </row>
  </sheetData>
  <sheetProtection password="C637" sheet="1" selectLockedCells="1"/>
  <mergeCells count="37">
    <mergeCell ref="C15:D15"/>
    <mergeCell ref="C16:D16"/>
    <mergeCell ref="C17:D17"/>
    <mergeCell ref="C18:D18"/>
    <mergeCell ref="C19:D19"/>
    <mergeCell ref="C20:D20"/>
    <mergeCell ref="E15:F15"/>
    <mergeCell ref="E16:F16"/>
    <mergeCell ref="E17:F17"/>
    <mergeCell ref="C21:D21"/>
    <mergeCell ref="C22:D22"/>
    <mergeCell ref="E18:F18"/>
    <mergeCell ref="E19:F19"/>
    <mergeCell ref="E20:F20"/>
    <mergeCell ref="E21:F21"/>
    <mergeCell ref="E22:F22"/>
    <mergeCell ref="C23:D23"/>
    <mergeCell ref="B26:D26"/>
    <mergeCell ref="E26:F26"/>
    <mergeCell ref="E23:F23"/>
    <mergeCell ref="E24:F24"/>
    <mergeCell ref="E25:F25"/>
    <mergeCell ref="B25:D25"/>
    <mergeCell ref="B24:D24"/>
    <mergeCell ref="A11:B11"/>
    <mergeCell ref="A12:B12"/>
    <mergeCell ref="A7:B7"/>
    <mergeCell ref="A8:B8"/>
    <mergeCell ref="A9:B9"/>
    <mergeCell ref="A10:B10"/>
    <mergeCell ref="D5:E5"/>
    <mergeCell ref="F5:G5"/>
    <mergeCell ref="A6:B6"/>
    <mergeCell ref="D6:E6"/>
    <mergeCell ref="F6:G6"/>
    <mergeCell ref="A2:S3"/>
    <mergeCell ref="A5:B5"/>
  </mergeCells>
  <conditionalFormatting sqref="C16:C22">
    <cfRule type="expression" priority="13" dxfId="232" stopIfTrue="1">
      <formula>$J16=1</formula>
    </cfRule>
    <cfRule type="expression" priority="14" dxfId="233" stopIfTrue="1">
      <formula>$K16=2</formula>
    </cfRule>
    <cfRule type="expression" priority="15" dxfId="234" stopIfTrue="1">
      <formula>$K16=3</formula>
    </cfRule>
  </conditionalFormatting>
  <conditionalFormatting sqref="C23">
    <cfRule type="expression" priority="7" dxfId="232" stopIfTrue="1">
      <formula>$J23=1</formula>
    </cfRule>
    <cfRule type="expression" priority="8" dxfId="233" stopIfTrue="1">
      <formula>$K23=2</formula>
    </cfRule>
    <cfRule type="expression" priority="9" dxfId="234" stopIfTrue="1">
      <formula>$K23=3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2" width="9.140625" style="128" customWidth="1"/>
    <col min="3" max="3" width="56.8515625" style="128" customWidth="1"/>
    <col min="4" max="16384" width="9.140625" style="128" customWidth="1"/>
  </cols>
  <sheetData>
    <row r="1" spans="1:7" ht="59.25" customHeight="1">
      <c r="A1" s="221" t="s">
        <v>111</v>
      </c>
      <c r="B1" s="222"/>
      <c r="C1" s="221" t="s">
        <v>112</v>
      </c>
      <c r="D1" s="223"/>
      <c r="E1" s="223"/>
      <c r="F1" s="222"/>
      <c r="G1" s="224"/>
    </row>
    <row r="2" spans="1:7" ht="25.5">
      <c r="A2" s="225" t="s">
        <v>49</v>
      </c>
      <c r="B2" s="175" t="s">
        <v>242</v>
      </c>
      <c r="C2" s="175" t="s">
        <v>51</v>
      </c>
      <c r="D2" s="175" t="s">
        <v>113</v>
      </c>
      <c r="E2" s="175" t="s">
        <v>53</v>
      </c>
      <c r="F2" s="175" t="s">
        <v>52</v>
      </c>
      <c r="G2" s="175" t="s">
        <v>55</v>
      </c>
    </row>
    <row r="3" spans="1:7" ht="12.75">
      <c r="A3" s="226"/>
      <c r="B3" s="186"/>
      <c r="C3" s="40"/>
      <c r="D3" s="227"/>
      <c r="E3" s="198"/>
      <c r="F3" s="198"/>
      <c r="G3" s="198"/>
    </row>
    <row r="4" spans="1:7" ht="45">
      <c r="A4" s="226" t="s">
        <v>114</v>
      </c>
      <c r="B4" s="186">
        <v>90082</v>
      </c>
      <c r="C4" s="43" t="s">
        <v>115</v>
      </c>
      <c r="D4" s="228" t="s">
        <v>103</v>
      </c>
      <c r="E4" s="229">
        <v>2.73</v>
      </c>
      <c r="F4" s="229" t="s">
        <v>231</v>
      </c>
      <c r="G4" s="229">
        <f aca="true" t="shared" si="0" ref="G4:G9">F4*E4</f>
        <v>21.2394</v>
      </c>
    </row>
    <row r="5" spans="1:7" ht="22.5">
      <c r="A5" s="226" t="s">
        <v>116</v>
      </c>
      <c r="B5" s="186">
        <v>94098</v>
      </c>
      <c r="C5" s="43" t="s">
        <v>117</v>
      </c>
      <c r="D5" s="228" t="s">
        <v>0</v>
      </c>
      <c r="E5" s="229">
        <v>1.04</v>
      </c>
      <c r="F5" s="229" t="s">
        <v>183</v>
      </c>
      <c r="G5" s="229">
        <f t="shared" si="0"/>
        <v>5.8864</v>
      </c>
    </row>
    <row r="6" spans="1:7" ht="12.75">
      <c r="A6" s="226" t="s">
        <v>118</v>
      </c>
      <c r="B6" s="186">
        <v>4721</v>
      </c>
      <c r="C6" s="43" t="s">
        <v>119</v>
      </c>
      <c r="D6" s="228" t="s">
        <v>103</v>
      </c>
      <c r="E6" s="229">
        <v>0.05</v>
      </c>
      <c r="F6" s="229" t="s">
        <v>184</v>
      </c>
      <c r="G6" s="229">
        <f t="shared" si="0"/>
        <v>2.2</v>
      </c>
    </row>
    <row r="7" spans="1:7" ht="33.75">
      <c r="A7" s="226" t="s">
        <v>120</v>
      </c>
      <c r="B7" s="186">
        <v>94963</v>
      </c>
      <c r="C7" s="43" t="s">
        <v>121</v>
      </c>
      <c r="D7" s="228" t="s">
        <v>103</v>
      </c>
      <c r="E7" s="229">
        <v>0.104</v>
      </c>
      <c r="F7" s="229" t="s">
        <v>232</v>
      </c>
      <c r="G7" s="229">
        <f t="shared" si="0"/>
        <v>26.553279999999997</v>
      </c>
    </row>
    <row r="8" spans="1:7" ht="22.5">
      <c r="A8" s="226" t="s">
        <v>122</v>
      </c>
      <c r="B8" s="186">
        <v>92268</v>
      </c>
      <c r="C8" s="43" t="s">
        <v>123</v>
      </c>
      <c r="D8" s="228" t="s">
        <v>0</v>
      </c>
      <c r="E8" s="229">
        <v>0.42</v>
      </c>
      <c r="F8" s="229" t="s">
        <v>233</v>
      </c>
      <c r="G8" s="229">
        <f t="shared" si="0"/>
        <v>14.4228</v>
      </c>
    </row>
    <row r="9" spans="1:7" ht="33.75">
      <c r="A9" s="226" t="s">
        <v>124</v>
      </c>
      <c r="B9" s="186">
        <v>89453</v>
      </c>
      <c r="C9" s="43" t="s">
        <v>125</v>
      </c>
      <c r="D9" s="228" t="s">
        <v>0</v>
      </c>
      <c r="E9" s="229">
        <v>6.3</v>
      </c>
      <c r="F9" s="229" t="s">
        <v>234</v>
      </c>
      <c r="G9" s="229">
        <f t="shared" si="0"/>
        <v>350.847</v>
      </c>
    </row>
    <row r="10" spans="1:7" ht="12.75">
      <c r="A10" s="226" t="s">
        <v>126</v>
      </c>
      <c r="B10" s="186"/>
      <c r="C10" s="40" t="s">
        <v>127</v>
      </c>
      <c r="D10" s="227"/>
      <c r="E10" s="198"/>
      <c r="F10" s="198"/>
      <c r="G10" s="198"/>
    </row>
    <row r="11" spans="1:7" ht="22.5">
      <c r="A11" s="226" t="s">
        <v>128</v>
      </c>
      <c r="B11" s="186">
        <v>94963</v>
      </c>
      <c r="C11" s="43" t="s">
        <v>129</v>
      </c>
      <c r="D11" s="228" t="s">
        <v>103</v>
      </c>
      <c r="E11" s="229">
        <v>0.063</v>
      </c>
      <c r="F11" s="229" t="s">
        <v>232</v>
      </c>
      <c r="G11" s="229">
        <f>F11*E11</f>
        <v>16.08516</v>
      </c>
    </row>
    <row r="12" spans="1:7" ht="22.5">
      <c r="A12" s="226" t="s">
        <v>130</v>
      </c>
      <c r="B12" s="186">
        <v>92268</v>
      </c>
      <c r="C12" s="43" t="s">
        <v>123</v>
      </c>
      <c r="D12" s="228" t="s">
        <v>0</v>
      </c>
      <c r="E12" s="229">
        <v>1.26</v>
      </c>
      <c r="F12" s="229" t="s">
        <v>233</v>
      </c>
      <c r="G12" s="229">
        <f>F12*E12</f>
        <v>43.26840000000001</v>
      </c>
    </row>
    <row r="13" spans="1:7" ht="12.75">
      <c r="A13" s="226" t="s">
        <v>131</v>
      </c>
      <c r="B13" s="186"/>
      <c r="C13" s="43" t="s">
        <v>132</v>
      </c>
      <c r="D13" s="228"/>
      <c r="E13" s="229"/>
      <c r="F13" s="229"/>
      <c r="G13" s="229"/>
    </row>
    <row r="14" spans="1:7" ht="33.75">
      <c r="A14" s="226" t="s">
        <v>133</v>
      </c>
      <c r="B14" s="186">
        <v>87878</v>
      </c>
      <c r="C14" s="40" t="s">
        <v>134</v>
      </c>
      <c r="D14" s="227" t="s">
        <v>0</v>
      </c>
      <c r="E14" s="198">
        <f>E9</f>
        <v>6.3</v>
      </c>
      <c r="F14" s="198" t="s">
        <v>235</v>
      </c>
      <c r="G14" s="229">
        <f aca="true" t="shared" si="1" ref="G14:G21">F14*E14</f>
        <v>21.105</v>
      </c>
    </row>
    <row r="15" spans="1:7" ht="56.25">
      <c r="A15" s="226" t="s">
        <v>135</v>
      </c>
      <c r="B15" s="186">
        <v>87535</v>
      </c>
      <c r="C15" s="40" t="s">
        <v>136</v>
      </c>
      <c r="D15" s="227" t="s">
        <v>0</v>
      </c>
      <c r="E15" s="198">
        <f>E9</f>
        <v>6.3</v>
      </c>
      <c r="F15" s="198" t="s">
        <v>236</v>
      </c>
      <c r="G15" s="229">
        <f t="shared" si="1"/>
        <v>124.10999999999999</v>
      </c>
    </row>
    <row r="16" spans="1:7" ht="12.75">
      <c r="A16" s="226" t="s">
        <v>137</v>
      </c>
      <c r="B16" s="186"/>
      <c r="C16" s="40" t="s">
        <v>138</v>
      </c>
      <c r="D16" s="227"/>
      <c r="E16" s="198"/>
      <c r="F16" s="198"/>
      <c r="G16" s="198"/>
    </row>
    <row r="17" spans="1:7" ht="12.75">
      <c r="A17" s="226" t="s">
        <v>139</v>
      </c>
      <c r="B17" s="186">
        <v>25</v>
      </c>
      <c r="C17" s="40" t="s">
        <v>186</v>
      </c>
      <c r="D17" s="227" t="s">
        <v>140</v>
      </c>
      <c r="E17" s="198" t="s">
        <v>185</v>
      </c>
      <c r="F17" s="198" t="s">
        <v>237</v>
      </c>
      <c r="G17" s="229">
        <f t="shared" si="1"/>
        <v>17.658</v>
      </c>
    </row>
    <row r="18" spans="1:7" ht="12.75">
      <c r="A18" s="226" t="s">
        <v>141</v>
      </c>
      <c r="B18" s="186">
        <v>6160</v>
      </c>
      <c r="C18" s="40" t="s">
        <v>142</v>
      </c>
      <c r="D18" s="227" t="s">
        <v>143</v>
      </c>
      <c r="E18" s="198">
        <v>2</v>
      </c>
      <c r="F18" s="198" t="s">
        <v>153</v>
      </c>
      <c r="G18" s="229">
        <f t="shared" si="1"/>
        <v>32.82</v>
      </c>
    </row>
    <row r="19" spans="1:7" ht="12.75">
      <c r="A19" s="226" t="s">
        <v>144</v>
      </c>
      <c r="B19" s="186">
        <v>39914</v>
      </c>
      <c r="C19" s="40" t="s">
        <v>145</v>
      </c>
      <c r="D19" s="227" t="s">
        <v>140</v>
      </c>
      <c r="E19" s="198">
        <v>0.5</v>
      </c>
      <c r="F19" s="198" t="s">
        <v>187</v>
      </c>
      <c r="G19" s="229">
        <f t="shared" si="1"/>
        <v>70.465</v>
      </c>
    </row>
    <row r="20" spans="1:7" ht="12.75">
      <c r="A20" s="226" t="s">
        <v>146</v>
      </c>
      <c r="B20" s="186">
        <v>6110</v>
      </c>
      <c r="C20" s="40" t="s">
        <v>147</v>
      </c>
      <c r="D20" s="227" t="s">
        <v>143</v>
      </c>
      <c r="E20" s="198">
        <v>0.15</v>
      </c>
      <c r="F20" s="198" t="s">
        <v>154</v>
      </c>
      <c r="G20" s="229">
        <f t="shared" si="1"/>
        <v>2.391</v>
      </c>
    </row>
    <row r="21" spans="1:7" ht="12.75">
      <c r="A21" s="226" t="s">
        <v>148</v>
      </c>
      <c r="B21" s="186" t="s">
        <v>149</v>
      </c>
      <c r="C21" s="40" t="s">
        <v>150</v>
      </c>
      <c r="D21" s="227" t="s">
        <v>103</v>
      </c>
      <c r="E21" s="198">
        <v>1</v>
      </c>
      <c r="F21" s="198" t="s">
        <v>151</v>
      </c>
      <c r="G21" s="229">
        <f t="shared" si="1"/>
        <v>49.44</v>
      </c>
    </row>
    <row r="22" spans="1:7" ht="12.75">
      <c r="A22" s="226"/>
      <c r="B22" s="186"/>
      <c r="C22" s="40"/>
      <c r="D22" s="227"/>
      <c r="E22" s="198"/>
      <c r="F22" s="198"/>
      <c r="G22" s="198"/>
    </row>
    <row r="23" spans="1:7" ht="12.75">
      <c r="A23" s="230" t="s">
        <v>55</v>
      </c>
      <c r="B23" s="231"/>
      <c r="C23" s="231"/>
      <c r="D23" s="231"/>
      <c r="E23" s="231"/>
      <c r="F23" s="232"/>
      <c r="G23" s="198">
        <f>SUM(G4:G21)</f>
        <v>798.49144</v>
      </c>
    </row>
    <row r="27" spans="1:7" ht="12.75">
      <c r="A27" s="233" t="s">
        <v>167</v>
      </c>
      <c r="B27" s="233"/>
      <c r="C27" s="233" t="s">
        <v>166</v>
      </c>
      <c r="D27" s="233"/>
      <c r="E27" s="233"/>
      <c r="F27" s="233"/>
      <c r="G27" s="175" t="s">
        <v>156</v>
      </c>
    </row>
    <row r="28" spans="1:7" ht="25.5">
      <c r="A28" s="225" t="s">
        <v>49</v>
      </c>
      <c r="B28" s="175" t="s">
        <v>242</v>
      </c>
      <c r="C28" s="233" t="s">
        <v>51</v>
      </c>
      <c r="D28" s="233" t="s">
        <v>113</v>
      </c>
      <c r="E28" s="233" t="s">
        <v>53</v>
      </c>
      <c r="F28" s="233" t="s">
        <v>52</v>
      </c>
      <c r="G28" s="175" t="s">
        <v>55</v>
      </c>
    </row>
    <row r="29" spans="1:7" s="234" customFormat="1" ht="12.75">
      <c r="A29" s="226"/>
      <c r="B29" s="186"/>
      <c r="C29" s="46"/>
      <c r="D29" s="227"/>
      <c r="E29" s="198"/>
      <c r="F29" s="198"/>
      <c r="G29" s="198"/>
    </row>
    <row r="30" spans="1:7" s="234" customFormat="1" ht="45">
      <c r="A30" s="226" t="s">
        <v>114</v>
      </c>
      <c r="B30" s="186">
        <v>5678</v>
      </c>
      <c r="C30" s="47" t="s">
        <v>162</v>
      </c>
      <c r="D30" s="228" t="s">
        <v>163</v>
      </c>
      <c r="E30" s="189">
        <v>0.05</v>
      </c>
      <c r="F30" s="189" t="s">
        <v>238</v>
      </c>
      <c r="G30" s="189">
        <f>F30*E30</f>
        <v>4.6995</v>
      </c>
    </row>
    <row r="31" spans="1:7" s="234" customFormat="1" ht="12.75">
      <c r="A31" s="226" t="s">
        <v>116</v>
      </c>
      <c r="B31" s="186">
        <v>88316</v>
      </c>
      <c r="C31" s="47" t="s">
        <v>164</v>
      </c>
      <c r="D31" s="228" t="s">
        <v>143</v>
      </c>
      <c r="E31" s="189">
        <v>0.1</v>
      </c>
      <c r="F31" s="189" t="s">
        <v>239</v>
      </c>
      <c r="G31" s="189">
        <f>F31*E31</f>
        <v>1.67</v>
      </c>
    </row>
    <row r="32" spans="1:7" s="234" customFormat="1" ht="22.5">
      <c r="A32" s="226" t="s">
        <v>118</v>
      </c>
      <c r="B32" s="186">
        <v>95303</v>
      </c>
      <c r="C32" s="47" t="s">
        <v>165</v>
      </c>
      <c r="D32" s="228" t="s">
        <v>102</v>
      </c>
      <c r="E32" s="189">
        <v>0.01</v>
      </c>
      <c r="F32" s="189" t="s">
        <v>240</v>
      </c>
      <c r="G32" s="189">
        <f>F32*E32</f>
        <v>0.0094</v>
      </c>
    </row>
    <row r="33" spans="1:7" s="234" customFormat="1" ht="12.75">
      <c r="A33" s="226"/>
      <c r="B33" s="186"/>
      <c r="C33" s="47"/>
      <c r="D33" s="228"/>
      <c r="E33" s="229"/>
      <c r="F33" s="229"/>
      <c r="G33" s="229"/>
    </row>
    <row r="34" spans="1:7" s="234" customFormat="1" ht="12.75">
      <c r="A34" s="226"/>
      <c r="B34" s="186"/>
      <c r="C34" s="46"/>
      <c r="D34" s="227"/>
      <c r="E34" s="198"/>
      <c r="F34" s="198"/>
      <c r="G34" s="229"/>
    </row>
    <row r="35" spans="1:7" s="234" customFormat="1" ht="12.75">
      <c r="A35" s="226"/>
      <c r="B35" s="186"/>
      <c r="C35" s="46"/>
      <c r="D35" s="227"/>
      <c r="E35" s="198"/>
      <c r="F35" s="198"/>
      <c r="G35" s="229"/>
    </row>
    <row r="36" spans="1:7" s="234" customFormat="1" ht="12.75">
      <c r="A36" s="226"/>
      <c r="B36" s="186"/>
      <c r="C36" s="46"/>
      <c r="D36" s="227"/>
      <c r="E36" s="198"/>
      <c r="F36" s="198"/>
      <c r="G36" s="198"/>
    </row>
    <row r="37" spans="1:7" s="234" customFormat="1" ht="12.75">
      <c r="A37" s="230" t="s">
        <v>55</v>
      </c>
      <c r="B37" s="231"/>
      <c r="C37" s="231"/>
      <c r="D37" s="231"/>
      <c r="E37" s="231"/>
      <c r="F37" s="232"/>
      <c r="G37" s="198">
        <f>SUM(G30:G35)</f>
        <v>6.3789</v>
      </c>
    </row>
    <row r="38" s="234" customFormat="1" ht="12.75"/>
    <row r="39" s="234" customFormat="1" ht="12.75"/>
    <row r="40" s="234" customFormat="1" ht="12.75"/>
    <row r="41" s="234" customFormat="1" ht="12.75"/>
    <row r="42" s="234" customFormat="1" ht="12.75"/>
    <row r="43" spans="1:7" ht="45" customHeight="1">
      <c r="A43" s="221" t="s">
        <v>168</v>
      </c>
      <c r="B43" s="222"/>
      <c r="C43" s="221" t="s">
        <v>211</v>
      </c>
      <c r="D43" s="223"/>
      <c r="E43" s="223"/>
      <c r="F43" s="222"/>
      <c r="G43" s="224" t="s">
        <v>103</v>
      </c>
    </row>
    <row r="44" spans="1:7" ht="31.5" customHeight="1">
      <c r="A44" s="225" t="s">
        <v>49</v>
      </c>
      <c r="B44" s="175" t="s">
        <v>242</v>
      </c>
      <c r="C44" s="221" t="s">
        <v>51</v>
      </c>
      <c r="D44" s="223" t="s">
        <v>113</v>
      </c>
      <c r="E44" s="223" t="s">
        <v>53</v>
      </c>
      <c r="F44" s="222" t="s">
        <v>52</v>
      </c>
      <c r="G44" s="224" t="s">
        <v>55</v>
      </c>
    </row>
    <row r="45" spans="1:7" s="234" customFormat="1" ht="12.75">
      <c r="A45" s="226"/>
      <c r="B45" s="186"/>
      <c r="C45" s="46"/>
      <c r="D45" s="227"/>
      <c r="E45" s="198"/>
      <c r="F45" s="198"/>
      <c r="G45" s="198"/>
    </row>
    <row r="46" spans="1:7" s="234" customFormat="1" ht="33.75">
      <c r="A46" s="226"/>
      <c r="B46" s="186">
        <v>1518</v>
      </c>
      <c r="C46" s="47" t="s">
        <v>169</v>
      </c>
      <c r="D46" s="228" t="s">
        <v>176</v>
      </c>
      <c r="E46" s="189">
        <v>2.5548</v>
      </c>
      <c r="F46" s="189">
        <v>304.5</v>
      </c>
      <c r="G46" s="189">
        <f aca="true" t="shared" si="2" ref="G46:G52">F46*E46</f>
        <v>777.9366</v>
      </c>
    </row>
    <row r="47" spans="1:7" s="234" customFormat="1" ht="33.75">
      <c r="A47" s="226"/>
      <c r="B47" s="186">
        <v>5835</v>
      </c>
      <c r="C47" s="47" t="s">
        <v>170</v>
      </c>
      <c r="D47" s="228" t="s">
        <v>163</v>
      </c>
      <c r="E47" s="189">
        <v>0.058</v>
      </c>
      <c r="F47" s="189" t="s">
        <v>241</v>
      </c>
      <c r="G47" s="189">
        <f t="shared" si="2"/>
        <v>12.62834</v>
      </c>
    </row>
    <row r="48" spans="1:7" s="234" customFormat="1" ht="12.75">
      <c r="A48" s="226"/>
      <c r="B48" s="186">
        <v>88314</v>
      </c>
      <c r="C48" s="47" t="s">
        <v>171</v>
      </c>
      <c r="D48" s="228" t="s">
        <v>143</v>
      </c>
      <c r="E48" s="189">
        <v>1.4126</v>
      </c>
      <c r="F48" s="189">
        <v>15.93</v>
      </c>
      <c r="G48" s="189">
        <f t="shared" si="2"/>
        <v>22.502718</v>
      </c>
    </row>
    <row r="49" spans="1:7" s="234" customFormat="1" ht="45">
      <c r="A49" s="226"/>
      <c r="B49" s="186">
        <v>91386</v>
      </c>
      <c r="C49" s="47" t="s">
        <v>172</v>
      </c>
      <c r="D49" s="228" t="s">
        <v>163</v>
      </c>
      <c r="E49" s="189">
        <v>0.058</v>
      </c>
      <c r="F49" s="189">
        <v>159.8</v>
      </c>
      <c r="G49" s="189">
        <f t="shared" si="2"/>
        <v>9.268400000000002</v>
      </c>
    </row>
    <row r="50" spans="1:7" s="234" customFormat="1" ht="33.75">
      <c r="A50" s="226"/>
      <c r="B50" s="186">
        <v>95631</v>
      </c>
      <c r="C50" s="47" t="s">
        <v>173</v>
      </c>
      <c r="D50" s="228" t="s">
        <v>163</v>
      </c>
      <c r="E50" s="189">
        <v>0.0951</v>
      </c>
      <c r="F50" s="189">
        <v>128.12</v>
      </c>
      <c r="G50" s="189">
        <f t="shared" si="2"/>
        <v>12.184212</v>
      </c>
    </row>
    <row r="51" spans="1:7" s="234" customFormat="1" ht="22.5">
      <c r="A51" s="226"/>
      <c r="B51" s="186">
        <v>96157</v>
      </c>
      <c r="C51" s="47" t="s">
        <v>174</v>
      </c>
      <c r="D51" s="228" t="s">
        <v>163</v>
      </c>
      <c r="E51" s="189">
        <v>0.0427</v>
      </c>
      <c r="F51" s="189">
        <v>79.21</v>
      </c>
      <c r="G51" s="189">
        <f t="shared" si="2"/>
        <v>3.3822669999999997</v>
      </c>
    </row>
    <row r="52" spans="1:7" s="234" customFormat="1" ht="33.75">
      <c r="A52" s="226"/>
      <c r="B52" s="186">
        <v>96463</v>
      </c>
      <c r="C52" s="47" t="s">
        <v>175</v>
      </c>
      <c r="D52" s="228" t="s">
        <v>163</v>
      </c>
      <c r="E52" s="189">
        <v>0.0495</v>
      </c>
      <c r="F52" s="189">
        <v>127.63</v>
      </c>
      <c r="G52" s="189">
        <f t="shared" si="2"/>
        <v>6.317685</v>
      </c>
    </row>
    <row r="53" spans="1:7" s="234" customFormat="1" ht="12.75">
      <c r="A53" s="226"/>
      <c r="B53" s="186"/>
      <c r="C53" s="46"/>
      <c r="D53" s="227"/>
      <c r="E53" s="198"/>
      <c r="F53" s="198"/>
      <c r="G53" s="198"/>
    </row>
    <row r="54" spans="1:7" s="234" customFormat="1" ht="12.75">
      <c r="A54" s="230" t="s">
        <v>55</v>
      </c>
      <c r="B54" s="231"/>
      <c r="C54" s="231"/>
      <c r="D54" s="231"/>
      <c r="E54" s="231"/>
      <c r="F54" s="232"/>
      <c r="G54" s="198">
        <f>SUM(G46:G52)</f>
        <v>844.2202219999999</v>
      </c>
    </row>
    <row r="55" s="234" customFormat="1" ht="12.75"/>
    <row r="56" s="235" customFormat="1" ht="12.75"/>
    <row r="57" s="235" customFormat="1" ht="12.75"/>
    <row r="59" spans="1:7" ht="56.25" customHeight="1">
      <c r="A59" s="221" t="s">
        <v>177</v>
      </c>
      <c r="B59" s="222"/>
      <c r="C59" s="221" t="s">
        <v>194</v>
      </c>
      <c r="D59" s="223"/>
      <c r="E59" s="223"/>
      <c r="F59" s="222"/>
      <c r="G59" s="224" t="s">
        <v>113</v>
      </c>
    </row>
    <row r="60" spans="1:7" ht="25.5">
      <c r="A60" s="225" t="s">
        <v>49</v>
      </c>
      <c r="B60" s="175" t="s">
        <v>242</v>
      </c>
      <c r="C60" s="175" t="s">
        <v>51</v>
      </c>
      <c r="D60" s="175" t="s">
        <v>113</v>
      </c>
      <c r="E60" s="175" t="s">
        <v>53</v>
      </c>
      <c r="F60" s="175" t="s">
        <v>52</v>
      </c>
      <c r="G60" s="175" t="s">
        <v>55</v>
      </c>
    </row>
    <row r="61" spans="1:7" ht="12.75">
      <c r="A61" s="226"/>
      <c r="B61" s="186"/>
      <c r="C61" s="40"/>
      <c r="D61" s="227"/>
      <c r="E61" s="198"/>
      <c r="F61" s="198"/>
      <c r="G61" s="198"/>
    </row>
    <row r="62" spans="1:7" ht="33.75">
      <c r="A62" s="226" t="s">
        <v>114</v>
      </c>
      <c r="B62" s="186">
        <v>90082</v>
      </c>
      <c r="C62" s="43" t="s">
        <v>195</v>
      </c>
      <c r="D62" s="228" t="s">
        <v>103</v>
      </c>
      <c r="E62" s="229">
        <v>2</v>
      </c>
      <c r="F62" s="229" t="s">
        <v>231</v>
      </c>
      <c r="G62" s="229">
        <f aca="true" t="shared" si="3" ref="G62:G67">F62*E62</f>
        <v>15.56</v>
      </c>
    </row>
    <row r="63" spans="1:7" ht="22.5">
      <c r="A63" s="226" t="s">
        <v>116</v>
      </c>
      <c r="B63" s="186">
        <v>94098</v>
      </c>
      <c r="C63" s="43" t="s">
        <v>196</v>
      </c>
      <c r="D63" s="228" t="s">
        <v>0</v>
      </c>
      <c r="E63" s="229">
        <v>1</v>
      </c>
      <c r="F63" s="229" t="s">
        <v>183</v>
      </c>
      <c r="G63" s="229">
        <f t="shared" si="3"/>
        <v>5.66</v>
      </c>
    </row>
    <row r="64" spans="1:7" ht="12.75">
      <c r="A64" s="226" t="s">
        <v>118</v>
      </c>
      <c r="B64" s="186">
        <v>4721</v>
      </c>
      <c r="C64" s="43" t="s">
        <v>197</v>
      </c>
      <c r="D64" s="228" t="s">
        <v>103</v>
      </c>
      <c r="E64" s="229">
        <v>0.05</v>
      </c>
      <c r="F64" s="229" t="s">
        <v>184</v>
      </c>
      <c r="G64" s="229">
        <f t="shared" si="3"/>
        <v>2.2</v>
      </c>
    </row>
    <row r="65" spans="1:7" ht="33.75">
      <c r="A65" s="226" t="s">
        <v>120</v>
      </c>
      <c r="B65" s="186">
        <v>94963</v>
      </c>
      <c r="C65" s="43" t="s">
        <v>198</v>
      </c>
      <c r="D65" s="228" t="s">
        <v>103</v>
      </c>
      <c r="E65" s="229">
        <v>0.1</v>
      </c>
      <c r="F65" s="229" t="s">
        <v>232</v>
      </c>
      <c r="G65" s="229">
        <f t="shared" si="3"/>
        <v>25.532</v>
      </c>
    </row>
    <row r="66" spans="1:7" ht="22.5">
      <c r="A66" s="226" t="s">
        <v>122</v>
      </c>
      <c r="B66" s="186">
        <v>92268</v>
      </c>
      <c r="C66" s="43" t="s">
        <v>123</v>
      </c>
      <c r="D66" s="228" t="s">
        <v>0</v>
      </c>
      <c r="E66" s="229">
        <v>0.4</v>
      </c>
      <c r="F66" s="229" t="s">
        <v>233</v>
      </c>
      <c r="G66" s="229">
        <f t="shared" si="3"/>
        <v>13.736000000000002</v>
      </c>
    </row>
    <row r="67" spans="1:7" ht="33.75">
      <c r="A67" s="226" t="s">
        <v>124</v>
      </c>
      <c r="B67" s="186">
        <v>89453</v>
      </c>
      <c r="C67" s="43" t="s">
        <v>125</v>
      </c>
      <c r="D67" s="228" t="s">
        <v>0</v>
      </c>
      <c r="E67" s="229">
        <v>3.2</v>
      </c>
      <c r="F67" s="229" t="s">
        <v>234</v>
      </c>
      <c r="G67" s="229">
        <f t="shared" si="3"/>
        <v>178.208</v>
      </c>
    </row>
    <row r="68" spans="1:7" ht="12.75">
      <c r="A68" s="226" t="s">
        <v>126</v>
      </c>
      <c r="B68" s="186"/>
      <c r="C68" s="40" t="s">
        <v>199</v>
      </c>
      <c r="D68" s="227"/>
      <c r="E68" s="198"/>
      <c r="F68" s="198"/>
      <c r="G68" s="198"/>
    </row>
    <row r="69" spans="1:7" ht="22.5">
      <c r="A69" s="226" t="s">
        <v>128</v>
      </c>
      <c r="B69" s="186">
        <v>94963</v>
      </c>
      <c r="C69" s="43" t="s">
        <v>179</v>
      </c>
      <c r="D69" s="228" t="s">
        <v>103</v>
      </c>
      <c r="E69" s="229">
        <v>0.12</v>
      </c>
      <c r="F69" s="229" t="s">
        <v>232</v>
      </c>
      <c r="G69" s="229">
        <f>F69*E69</f>
        <v>30.638399999999997</v>
      </c>
    </row>
    <row r="70" spans="1:7" ht="22.5">
      <c r="A70" s="226" t="s">
        <v>130</v>
      </c>
      <c r="B70" s="186">
        <v>92268</v>
      </c>
      <c r="C70" s="43" t="s">
        <v>123</v>
      </c>
      <c r="D70" s="228" t="s">
        <v>0</v>
      </c>
      <c r="E70" s="229">
        <v>1.4</v>
      </c>
      <c r="F70" s="229" t="s">
        <v>233</v>
      </c>
      <c r="G70" s="229">
        <f>F70*E70</f>
        <v>48.076</v>
      </c>
    </row>
    <row r="71" spans="1:7" ht="33.75">
      <c r="A71" s="226"/>
      <c r="B71" s="186">
        <v>92762</v>
      </c>
      <c r="C71" s="43" t="s">
        <v>200</v>
      </c>
      <c r="D71" s="228" t="s">
        <v>140</v>
      </c>
      <c r="E71" s="229">
        <v>41</v>
      </c>
      <c r="F71" s="229">
        <v>6.89</v>
      </c>
      <c r="G71" s="229">
        <f>F71*E71</f>
        <v>282.49</v>
      </c>
    </row>
    <row r="72" spans="1:7" ht="12.75">
      <c r="A72" s="226" t="s">
        <v>131</v>
      </c>
      <c r="B72" s="186"/>
      <c r="C72" s="43" t="s">
        <v>132</v>
      </c>
      <c r="D72" s="228"/>
      <c r="E72" s="229"/>
      <c r="F72" s="229"/>
      <c r="G72" s="229"/>
    </row>
    <row r="73" spans="1:7" ht="33.75">
      <c r="A73" s="226" t="s">
        <v>133</v>
      </c>
      <c r="B73" s="186">
        <v>87878</v>
      </c>
      <c r="C73" s="40" t="s">
        <v>201</v>
      </c>
      <c r="D73" s="227" t="s">
        <v>0</v>
      </c>
      <c r="E73" s="198">
        <f>E67</f>
        <v>3.2</v>
      </c>
      <c r="F73" s="198" t="s">
        <v>235</v>
      </c>
      <c r="G73" s="229">
        <f>F73*E73</f>
        <v>10.72</v>
      </c>
    </row>
    <row r="74" spans="1:7" ht="56.25">
      <c r="A74" s="226" t="s">
        <v>135</v>
      </c>
      <c r="B74" s="186">
        <v>87535</v>
      </c>
      <c r="C74" s="40" t="s">
        <v>202</v>
      </c>
      <c r="D74" s="227" t="s">
        <v>0</v>
      </c>
      <c r="E74" s="198">
        <f>E67</f>
        <v>3.2</v>
      </c>
      <c r="F74" s="198" t="s">
        <v>236</v>
      </c>
      <c r="G74" s="229">
        <f>F74*E74</f>
        <v>63.04</v>
      </c>
    </row>
    <row r="75" spans="1:7" ht="12.75">
      <c r="A75" s="236"/>
      <c r="B75" s="237"/>
      <c r="C75" s="45"/>
      <c r="D75" s="238"/>
      <c r="E75" s="239"/>
      <c r="F75" s="240"/>
      <c r="G75" s="229"/>
    </row>
    <row r="76" spans="1:7" ht="12.75">
      <c r="A76" s="230" t="s">
        <v>55</v>
      </c>
      <c r="B76" s="231"/>
      <c r="C76" s="231"/>
      <c r="D76" s="231"/>
      <c r="E76" s="231"/>
      <c r="F76" s="232"/>
      <c r="G76" s="198">
        <f>SUM(G62:G74)</f>
        <v>675.8604</v>
      </c>
    </row>
    <row r="79" spans="1:7" ht="27" customHeight="1">
      <c r="A79" s="221" t="s">
        <v>178</v>
      </c>
      <c r="B79" s="222"/>
      <c r="C79" s="221" t="s">
        <v>206</v>
      </c>
      <c r="D79" s="223"/>
      <c r="E79" s="223"/>
      <c r="F79" s="222"/>
      <c r="G79" s="224" t="s">
        <v>113</v>
      </c>
    </row>
    <row r="80" spans="1:7" ht="25.5">
      <c r="A80" s="225" t="s">
        <v>49</v>
      </c>
      <c r="B80" s="175" t="s">
        <v>188</v>
      </c>
      <c r="C80" s="175" t="s">
        <v>51</v>
      </c>
      <c r="D80" s="175" t="s">
        <v>113</v>
      </c>
      <c r="E80" s="175" t="s">
        <v>53</v>
      </c>
      <c r="F80" s="175" t="s">
        <v>52</v>
      </c>
      <c r="G80" s="175" t="s">
        <v>55</v>
      </c>
    </row>
    <row r="81" spans="1:7" ht="12.75">
      <c r="A81" s="226"/>
      <c r="B81" s="186"/>
      <c r="C81" s="40"/>
      <c r="D81" s="227"/>
      <c r="E81" s="198"/>
      <c r="F81" s="198"/>
      <c r="G81" s="198"/>
    </row>
    <row r="82" spans="1:7" ht="12.75">
      <c r="A82" s="226"/>
      <c r="B82" s="186"/>
      <c r="C82" s="43"/>
      <c r="D82" s="228"/>
      <c r="E82" s="229"/>
      <c r="F82" s="229"/>
      <c r="G82" s="229"/>
    </row>
    <row r="83" spans="1:7" ht="33.75">
      <c r="A83" s="226" t="s">
        <v>114</v>
      </c>
      <c r="B83" s="186">
        <v>90082</v>
      </c>
      <c r="C83" s="43" t="s">
        <v>195</v>
      </c>
      <c r="D83" s="228" t="s">
        <v>103</v>
      </c>
      <c r="E83" s="229">
        <v>2.5</v>
      </c>
      <c r="F83" s="229">
        <v>7.78</v>
      </c>
      <c r="G83" s="229">
        <f>F83*E83</f>
        <v>19.45</v>
      </c>
    </row>
    <row r="84" spans="1:7" ht="12.75">
      <c r="A84" s="226" t="s">
        <v>116</v>
      </c>
      <c r="B84" s="186">
        <v>72897</v>
      </c>
      <c r="C84" s="43" t="s">
        <v>204</v>
      </c>
      <c r="D84" s="228" t="s">
        <v>103</v>
      </c>
      <c r="E84" s="229">
        <v>2.5</v>
      </c>
      <c r="F84" s="229">
        <v>20.11</v>
      </c>
      <c r="G84" s="229">
        <f>F84*E84</f>
        <v>50.275</v>
      </c>
    </row>
    <row r="85" spans="1:7" ht="22.5">
      <c r="A85" s="226" t="s">
        <v>118</v>
      </c>
      <c r="B85" s="186">
        <v>92970</v>
      </c>
      <c r="C85" s="43" t="s">
        <v>203</v>
      </c>
      <c r="D85" s="228" t="s">
        <v>0</v>
      </c>
      <c r="E85" s="229">
        <v>3</v>
      </c>
      <c r="F85" s="229">
        <v>12.09</v>
      </c>
      <c r="G85" s="229">
        <f>F85*E85</f>
        <v>36.269999999999996</v>
      </c>
    </row>
    <row r="86" spans="1:7" ht="23.25" customHeight="1">
      <c r="A86" s="226" t="s">
        <v>120</v>
      </c>
      <c r="B86" s="186">
        <v>72900</v>
      </c>
      <c r="C86" s="43" t="s">
        <v>205</v>
      </c>
      <c r="D86" s="228" t="s">
        <v>103</v>
      </c>
      <c r="E86" s="229">
        <v>2.5</v>
      </c>
      <c r="F86" s="229">
        <v>5.56</v>
      </c>
      <c r="G86" s="229">
        <f>F86*E86</f>
        <v>13.899999999999999</v>
      </c>
    </row>
    <row r="87" spans="1:7" ht="12.75">
      <c r="A87" s="226"/>
      <c r="B87" s="186"/>
      <c r="C87" s="43"/>
      <c r="D87" s="228"/>
      <c r="E87" s="229"/>
      <c r="F87" s="229"/>
      <c r="G87" s="229"/>
    </row>
    <row r="88" spans="1:7" ht="12.75">
      <c r="A88" s="226"/>
      <c r="B88" s="186"/>
      <c r="C88" s="43"/>
      <c r="D88" s="228"/>
      <c r="E88" s="229"/>
      <c r="F88" s="229"/>
      <c r="G88" s="229"/>
    </row>
    <row r="89" spans="1:7" ht="12.75">
      <c r="A89" s="236"/>
      <c r="B89" s="237"/>
      <c r="C89" s="45"/>
      <c r="D89" s="238"/>
      <c r="E89" s="239"/>
      <c r="F89" s="240"/>
      <c r="G89" s="229"/>
    </row>
    <row r="90" spans="1:7" ht="12.75">
      <c r="A90" s="230" t="s">
        <v>55</v>
      </c>
      <c r="B90" s="231"/>
      <c r="C90" s="231"/>
      <c r="D90" s="231"/>
      <c r="E90" s="231"/>
      <c r="F90" s="232"/>
      <c r="G90" s="198">
        <f>SUM(G83:G88)</f>
        <v>119.89499999999998</v>
      </c>
    </row>
  </sheetData>
  <sheetProtection password="C637" sheet="1" selectLockedCells="1"/>
  <mergeCells count="17">
    <mergeCell ref="A90:F90"/>
    <mergeCell ref="A37:F37"/>
    <mergeCell ref="A59:B59"/>
    <mergeCell ref="C59:F59"/>
    <mergeCell ref="A76:F76"/>
    <mergeCell ref="A79:B79"/>
    <mergeCell ref="C79:F79"/>
    <mergeCell ref="A43:B43"/>
    <mergeCell ref="C43:F43"/>
    <mergeCell ref="A54:F54"/>
    <mergeCell ref="C28:F28"/>
    <mergeCell ref="C44:F44"/>
    <mergeCell ref="A1:B1"/>
    <mergeCell ref="C1:F1"/>
    <mergeCell ref="A23:F23"/>
    <mergeCell ref="A27:B27"/>
    <mergeCell ref="C27:F27"/>
  </mergeCells>
  <conditionalFormatting sqref="C22 C4 C34:C35 C87:C88">
    <cfRule type="expression" priority="184" dxfId="232" stopIfTrue="1">
      <formula>composiçoes!#REF!=1</formula>
    </cfRule>
    <cfRule type="expression" priority="185" dxfId="233" stopIfTrue="1">
      <formula>composiçoes!#REF!=2</formula>
    </cfRule>
    <cfRule type="expression" priority="186" dxfId="234" stopIfTrue="1">
      <formula>composiçoes!#REF!=3</formula>
    </cfRule>
  </conditionalFormatting>
  <conditionalFormatting sqref="C8:C9">
    <cfRule type="expression" priority="181" dxfId="232" stopIfTrue="1">
      <formula>composiçoes!#REF!=1</formula>
    </cfRule>
    <cfRule type="expression" priority="182" dxfId="233" stopIfTrue="1">
      <formula>composiçoes!#REF!=2</formula>
    </cfRule>
    <cfRule type="expression" priority="183" dxfId="234" stopIfTrue="1">
      <formula>composiçoes!#REF!=3</formula>
    </cfRule>
  </conditionalFormatting>
  <conditionalFormatting sqref="C16:C21">
    <cfRule type="expression" priority="178" dxfId="232" stopIfTrue="1">
      <formula>composiçoes!#REF!=1</formula>
    </cfRule>
    <cfRule type="expression" priority="179" dxfId="233" stopIfTrue="1">
      <formula>composiçoes!#REF!=2</formula>
    </cfRule>
    <cfRule type="expression" priority="180" dxfId="234" stopIfTrue="1">
      <formula>composiçoes!#REF!=3</formula>
    </cfRule>
  </conditionalFormatting>
  <conditionalFormatting sqref="C3">
    <cfRule type="expression" priority="175" dxfId="232" stopIfTrue="1">
      <formula>composiçoes!#REF!=1</formula>
    </cfRule>
    <cfRule type="expression" priority="176" dxfId="233" stopIfTrue="1">
      <formula>composiçoes!#REF!=2</formula>
    </cfRule>
    <cfRule type="expression" priority="177" dxfId="234" stopIfTrue="1">
      <formula>composiçoes!#REF!=3</formula>
    </cfRule>
  </conditionalFormatting>
  <conditionalFormatting sqref="C5">
    <cfRule type="expression" priority="172" dxfId="232" stopIfTrue="1">
      <formula>composiçoes!#REF!=1</formula>
    </cfRule>
    <cfRule type="expression" priority="173" dxfId="233" stopIfTrue="1">
      <formula>composiçoes!#REF!=2</formula>
    </cfRule>
    <cfRule type="expression" priority="174" dxfId="234" stopIfTrue="1">
      <formula>composiçoes!#REF!=3</formula>
    </cfRule>
  </conditionalFormatting>
  <conditionalFormatting sqref="C6">
    <cfRule type="expression" priority="169" dxfId="232" stopIfTrue="1">
      <formula>composiçoes!#REF!=1</formula>
    </cfRule>
    <cfRule type="expression" priority="170" dxfId="233" stopIfTrue="1">
      <formula>composiçoes!#REF!=2</formula>
    </cfRule>
    <cfRule type="expression" priority="171" dxfId="234" stopIfTrue="1">
      <formula>composiçoes!#REF!=3</formula>
    </cfRule>
  </conditionalFormatting>
  <conditionalFormatting sqref="C7">
    <cfRule type="expression" priority="166" dxfId="232" stopIfTrue="1">
      <formula>composiçoes!#REF!=1</formula>
    </cfRule>
    <cfRule type="expression" priority="167" dxfId="233" stopIfTrue="1">
      <formula>composiçoes!#REF!=2</formula>
    </cfRule>
    <cfRule type="expression" priority="168" dxfId="234" stopIfTrue="1">
      <formula>composiçoes!#REF!=3</formula>
    </cfRule>
  </conditionalFormatting>
  <conditionalFormatting sqref="C10">
    <cfRule type="expression" priority="163" dxfId="232" stopIfTrue="1">
      <formula>composiçoes!#REF!=1</formula>
    </cfRule>
    <cfRule type="expression" priority="164" dxfId="233" stopIfTrue="1">
      <formula>composiçoes!#REF!=2</formula>
    </cfRule>
    <cfRule type="expression" priority="165" dxfId="234" stopIfTrue="1">
      <formula>composiçoes!#REF!=3</formula>
    </cfRule>
  </conditionalFormatting>
  <conditionalFormatting sqref="C13">
    <cfRule type="expression" priority="160" dxfId="232" stopIfTrue="1">
      <formula>composiçoes!#REF!=1</formula>
    </cfRule>
    <cfRule type="expression" priority="161" dxfId="233" stopIfTrue="1">
      <formula>composiçoes!#REF!=2</formula>
    </cfRule>
    <cfRule type="expression" priority="162" dxfId="234" stopIfTrue="1">
      <formula>composiçoes!#REF!=3</formula>
    </cfRule>
  </conditionalFormatting>
  <conditionalFormatting sqref="C11">
    <cfRule type="expression" priority="157" dxfId="232" stopIfTrue="1">
      <formula>composiçoes!#REF!=1</formula>
    </cfRule>
    <cfRule type="expression" priority="158" dxfId="233" stopIfTrue="1">
      <formula>composiçoes!#REF!=2</formula>
    </cfRule>
    <cfRule type="expression" priority="159" dxfId="234" stopIfTrue="1">
      <formula>composiçoes!#REF!=3</formula>
    </cfRule>
  </conditionalFormatting>
  <conditionalFormatting sqref="C14:C15">
    <cfRule type="expression" priority="154" dxfId="232" stopIfTrue="1">
      <formula>composiçoes!#REF!=1</formula>
    </cfRule>
    <cfRule type="expression" priority="155" dxfId="233" stopIfTrue="1">
      <formula>composiçoes!#REF!=2</formula>
    </cfRule>
    <cfRule type="expression" priority="156" dxfId="234" stopIfTrue="1">
      <formula>composiçoes!#REF!=3</formula>
    </cfRule>
  </conditionalFormatting>
  <conditionalFormatting sqref="C12">
    <cfRule type="expression" priority="151" dxfId="232" stopIfTrue="1">
      <formula>composiçoes!#REF!=1</formula>
    </cfRule>
    <cfRule type="expression" priority="152" dxfId="233" stopIfTrue="1">
      <formula>composiçoes!#REF!=2</formula>
    </cfRule>
    <cfRule type="expression" priority="153" dxfId="234" stopIfTrue="1">
      <formula>composiçoes!#REF!=3</formula>
    </cfRule>
  </conditionalFormatting>
  <conditionalFormatting sqref="C36 C30">
    <cfRule type="expression" priority="148" dxfId="232" stopIfTrue="1">
      <formula>composiçoes!#REF!=1</formula>
    </cfRule>
    <cfRule type="expression" priority="149" dxfId="233" stopIfTrue="1">
      <formula>composiçoes!#REF!=2</formula>
    </cfRule>
    <cfRule type="expression" priority="150" dxfId="234" stopIfTrue="1">
      <formula>composiçoes!#REF!=3</formula>
    </cfRule>
  </conditionalFormatting>
  <conditionalFormatting sqref="C29">
    <cfRule type="expression" priority="139" dxfId="232" stopIfTrue="1">
      <formula>composiçoes!#REF!=1</formula>
    </cfRule>
    <cfRule type="expression" priority="140" dxfId="233" stopIfTrue="1">
      <formula>composiçoes!#REF!=2</formula>
    </cfRule>
    <cfRule type="expression" priority="141" dxfId="234" stopIfTrue="1">
      <formula>composiçoes!#REF!=3</formula>
    </cfRule>
  </conditionalFormatting>
  <conditionalFormatting sqref="C31">
    <cfRule type="expression" priority="136" dxfId="232" stopIfTrue="1">
      <formula>composiçoes!#REF!=1</formula>
    </cfRule>
    <cfRule type="expression" priority="137" dxfId="233" stopIfTrue="1">
      <formula>composiçoes!#REF!=2</formula>
    </cfRule>
    <cfRule type="expression" priority="138" dxfId="234" stopIfTrue="1">
      <formula>composiçoes!#REF!=3</formula>
    </cfRule>
  </conditionalFormatting>
  <conditionalFormatting sqref="C32">
    <cfRule type="expression" priority="133" dxfId="232" stopIfTrue="1">
      <formula>composiçoes!#REF!=1</formula>
    </cfRule>
    <cfRule type="expression" priority="134" dxfId="233" stopIfTrue="1">
      <formula>composiçoes!#REF!=2</formula>
    </cfRule>
    <cfRule type="expression" priority="135" dxfId="234" stopIfTrue="1">
      <formula>composiçoes!#REF!=3</formula>
    </cfRule>
  </conditionalFormatting>
  <conditionalFormatting sqref="C33">
    <cfRule type="expression" priority="130" dxfId="232" stopIfTrue="1">
      <formula>composiçoes!#REF!=1</formula>
    </cfRule>
    <cfRule type="expression" priority="131" dxfId="233" stopIfTrue="1">
      <formula>composiçoes!#REF!=2</formula>
    </cfRule>
    <cfRule type="expression" priority="132" dxfId="234" stopIfTrue="1">
      <formula>composiçoes!#REF!=3</formula>
    </cfRule>
  </conditionalFormatting>
  <conditionalFormatting sqref="C46:C53">
    <cfRule type="expression" priority="109" dxfId="232" stopIfTrue="1">
      <formula>composiçoes!#REF!=1</formula>
    </cfRule>
    <cfRule type="expression" priority="110" dxfId="233" stopIfTrue="1">
      <formula>composiçoes!#REF!=2</formula>
    </cfRule>
    <cfRule type="expression" priority="111" dxfId="234" stopIfTrue="1">
      <formula>composiçoes!#REF!=3</formula>
    </cfRule>
  </conditionalFormatting>
  <conditionalFormatting sqref="C45">
    <cfRule type="expression" priority="106" dxfId="232" stopIfTrue="1">
      <formula>composiçoes!#REF!=1</formula>
    </cfRule>
    <cfRule type="expression" priority="107" dxfId="233" stopIfTrue="1">
      <formula>composiçoes!#REF!=2</formula>
    </cfRule>
    <cfRule type="expression" priority="108" dxfId="234" stopIfTrue="1">
      <formula>composiçoes!#REF!=3</formula>
    </cfRule>
  </conditionalFormatting>
  <conditionalFormatting sqref="C75">
    <cfRule type="expression" priority="82" dxfId="232" stopIfTrue="1">
      <formula>composiçoes!#REF!=1</formula>
    </cfRule>
    <cfRule type="expression" priority="83" dxfId="233" stopIfTrue="1">
      <formula>composiçoes!#REF!=2</formula>
    </cfRule>
    <cfRule type="expression" priority="84" dxfId="234" stopIfTrue="1">
      <formula>composiçoes!#REF!=3</formula>
    </cfRule>
  </conditionalFormatting>
  <conditionalFormatting sqref="C61">
    <cfRule type="expression" priority="76" dxfId="232" stopIfTrue="1">
      <formula>composiçoes!#REF!=1</formula>
    </cfRule>
    <cfRule type="expression" priority="77" dxfId="233" stopIfTrue="1">
      <formula>composiçoes!#REF!=2</formula>
    </cfRule>
    <cfRule type="expression" priority="78" dxfId="234" stopIfTrue="1">
      <formula>composiçoes!#REF!=3</formula>
    </cfRule>
  </conditionalFormatting>
  <conditionalFormatting sqref="C62">
    <cfRule type="expression" priority="79" dxfId="232" stopIfTrue="1">
      <formula>composiçoes!#REF!=1</formula>
    </cfRule>
    <cfRule type="expression" priority="80" dxfId="233" stopIfTrue="1">
      <formula>composiçoes!#REF!=2</formula>
    </cfRule>
    <cfRule type="expression" priority="81" dxfId="234" stopIfTrue="1">
      <formula>composiçoes!#REF!=3</formula>
    </cfRule>
  </conditionalFormatting>
  <conditionalFormatting sqref="C63">
    <cfRule type="expression" priority="73" dxfId="232" stopIfTrue="1">
      <formula>composiçoes!#REF!=1</formula>
    </cfRule>
    <cfRule type="expression" priority="74" dxfId="233" stopIfTrue="1">
      <formula>composiçoes!#REF!=2</formula>
    </cfRule>
    <cfRule type="expression" priority="75" dxfId="234" stopIfTrue="1">
      <formula>composiçoes!#REF!=3</formula>
    </cfRule>
  </conditionalFormatting>
  <conditionalFormatting sqref="C64">
    <cfRule type="expression" priority="70" dxfId="232" stopIfTrue="1">
      <formula>composiçoes!#REF!=1</formula>
    </cfRule>
    <cfRule type="expression" priority="71" dxfId="233" stopIfTrue="1">
      <formula>composiçoes!#REF!=2</formula>
    </cfRule>
    <cfRule type="expression" priority="72" dxfId="234" stopIfTrue="1">
      <formula>composiçoes!#REF!=3</formula>
    </cfRule>
  </conditionalFormatting>
  <conditionalFormatting sqref="C65">
    <cfRule type="expression" priority="67" dxfId="232" stopIfTrue="1">
      <formula>composiçoes!#REF!=1</formula>
    </cfRule>
    <cfRule type="expression" priority="68" dxfId="233" stopIfTrue="1">
      <formula>composiçoes!#REF!=2</formula>
    </cfRule>
    <cfRule type="expression" priority="69" dxfId="234" stopIfTrue="1">
      <formula>composiçoes!#REF!=3</formula>
    </cfRule>
  </conditionalFormatting>
  <conditionalFormatting sqref="C68">
    <cfRule type="expression" priority="64" dxfId="232" stopIfTrue="1">
      <formula>composiçoes!#REF!=1</formula>
    </cfRule>
    <cfRule type="expression" priority="65" dxfId="233" stopIfTrue="1">
      <formula>composiçoes!#REF!=2</formula>
    </cfRule>
    <cfRule type="expression" priority="66" dxfId="234" stopIfTrue="1">
      <formula>composiçoes!#REF!=3</formula>
    </cfRule>
  </conditionalFormatting>
  <conditionalFormatting sqref="C71:C72">
    <cfRule type="expression" priority="61" dxfId="232" stopIfTrue="1">
      <formula>composiçoes!#REF!=1</formula>
    </cfRule>
    <cfRule type="expression" priority="62" dxfId="233" stopIfTrue="1">
      <formula>composiçoes!#REF!=2</formula>
    </cfRule>
    <cfRule type="expression" priority="63" dxfId="234" stopIfTrue="1">
      <formula>composiçoes!#REF!=3</formula>
    </cfRule>
  </conditionalFormatting>
  <conditionalFormatting sqref="C69">
    <cfRule type="expression" priority="58" dxfId="232" stopIfTrue="1">
      <formula>composiçoes!#REF!=1</formula>
    </cfRule>
    <cfRule type="expression" priority="59" dxfId="233" stopIfTrue="1">
      <formula>composiçoes!#REF!=2</formula>
    </cfRule>
    <cfRule type="expression" priority="60" dxfId="234" stopIfTrue="1">
      <formula>composiçoes!#REF!=3</formula>
    </cfRule>
  </conditionalFormatting>
  <conditionalFormatting sqref="C73:C74">
    <cfRule type="expression" priority="55" dxfId="232" stopIfTrue="1">
      <formula>composiçoes!#REF!=1</formula>
    </cfRule>
    <cfRule type="expression" priority="56" dxfId="233" stopIfTrue="1">
      <formula>composiçoes!#REF!=2</formula>
    </cfRule>
    <cfRule type="expression" priority="57" dxfId="234" stopIfTrue="1">
      <formula>composiçoes!#REF!=3</formula>
    </cfRule>
  </conditionalFormatting>
  <conditionalFormatting sqref="C67">
    <cfRule type="expression" priority="52" dxfId="232" stopIfTrue="1">
      <formula>composiçoes!#REF!=1</formula>
    </cfRule>
    <cfRule type="expression" priority="53" dxfId="233" stopIfTrue="1">
      <formula>composiçoes!#REF!=2</formula>
    </cfRule>
    <cfRule type="expression" priority="54" dxfId="234" stopIfTrue="1">
      <formula>composiçoes!#REF!=3</formula>
    </cfRule>
  </conditionalFormatting>
  <conditionalFormatting sqref="C66">
    <cfRule type="expression" priority="49" dxfId="232" stopIfTrue="1">
      <formula>composiçoes!#REF!=1</formula>
    </cfRule>
    <cfRule type="expression" priority="50" dxfId="233" stopIfTrue="1">
      <formula>composiçoes!#REF!=2</formula>
    </cfRule>
    <cfRule type="expression" priority="51" dxfId="234" stopIfTrue="1">
      <formula>composiçoes!#REF!=3</formula>
    </cfRule>
  </conditionalFormatting>
  <conditionalFormatting sqref="C70">
    <cfRule type="expression" priority="46" dxfId="232" stopIfTrue="1">
      <formula>composiçoes!#REF!=1</formula>
    </cfRule>
    <cfRule type="expression" priority="47" dxfId="233" stopIfTrue="1">
      <formula>composiçoes!#REF!=2</formula>
    </cfRule>
    <cfRule type="expression" priority="48" dxfId="234" stopIfTrue="1">
      <formula>composiçoes!#REF!=3</formula>
    </cfRule>
  </conditionalFormatting>
  <conditionalFormatting sqref="C89">
    <cfRule type="expression" priority="43" dxfId="232" stopIfTrue="1">
      <formula>composiçoes!#REF!=1</formula>
    </cfRule>
    <cfRule type="expression" priority="44" dxfId="233" stopIfTrue="1">
      <formula>composiçoes!#REF!=2</formula>
    </cfRule>
    <cfRule type="expression" priority="45" dxfId="234" stopIfTrue="1">
      <formula>composiçoes!#REF!=3</formula>
    </cfRule>
  </conditionalFormatting>
  <conditionalFormatting sqref="C81:C82">
    <cfRule type="expression" priority="37" dxfId="232" stopIfTrue="1">
      <formula>composiçoes!#REF!=1</formula>
    </cfRule>
    <cfRule type="expression" priority="38" dxfId="233" stopIfTrue="1">
      <formula>composiçoes!#REF!=2</formula>
    </cfRule>
    <cfRule type="expression" priority="39" dxfId="234" stopIfTrue="1">
      <formula>composiçoes!#REF!=3</formula>
    </cfRule>
  </conditionalFormatting>
  <conditionalFormatting sqref="C83:C86">
    <cfRule type="expression" priority="1" dxfId="232" stopIfTrue="1">
      <formula>composiçoes!#REF!=1</formula>
    </cfRule>
    <cfRule type="expression" priority="2" dxfId="233" stopIfTrue="1">
      <formula>composiçoes!#REF!=2</formula>
    </cfRule>
    <cfRule type="expression" priority="3" dxfId="234" stopIfTrue="1">
      <formula>composiçoes!#REF!=3</formula>
    </cfRule>
  </conditionalFormatting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</dc:creator>
  <cp:keywords/>
  <dc:description/>
  <cp:lastModifiedBy>FABIANO TOSCAN</cp:lastModifiedBy>
  <cp:lastPrinted>2019-04-15T12:55:18Z</cp:lastPrinted>
  <dcterms:created xsi:type="dcterms:W3CDTF">2006-10-10T19:21:35Z</dcterms:created>
  <dcterms:modified xsi:type="dcterms:W3CDTF">2019-04-15T12:57:38Z</dcterms:modified>
  <cp:category/>
  <cp:version/>
  <cp:contentType/>
  <cp:contentStatus/>
</cp:coreProperties>
</file>