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230" windowWidth="11340" windowHeight="9030" tabRatio="1000" activeTab="3"/>
  </bookViews>
  <sheets>
    <sheet name="P. BDI" sheetId="1" r:id="rId1"/>
    <sheet name="QCI" sheetId="2" r:id="rId2"/>
    <sheet name="Orçamento" sheetId="3" r:id="rId3"/>
    <sheet name="CRON" sheetId="4" r:id="rId4"/>
    <sheet name="composiçoes" sheetId="5" state="hidden" r:id="rId5"/>
  </sheets>
  <definedNames>
    <definedName name="_xlnm.Print_Area" localSheetId="3">'CRON'!$A$2:$S$45</definedName>
    <definedName name="_xlnm.Print_Area" localSheetId="2">'Orçamento'!$A$2:$H$48</definedName>
    <definedName name="_xlnm.Print_Area" localSheetId="0">'P. BDI'!$A$2:$F$47</definedName>
    <definedName name="_xlnm.Print_Area" localSheetId="1">'QCI'!$A$2:$H$65</definedName>
  </definedNames>
  <calcPr fullCalcOnLoad="1"/>
</workbook>
</file>

<file path=xl/sharedStrings.xml><?xml version="1.0" encoding="utf-8"?>
<sst xmlns="http://schemas.openxmlformats.org/spreadsheetml/2006/main" count="251" uniqueCount="162">
  <si>
    <t>M2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</si>
  <si>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</si>
  <si>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</si>
  <si>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</si>
  <si>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</si>
  <si>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</si>
  <si>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</si>
  <si>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</si>
  <si>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</si>
  <si>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</si>
  <si>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</si>
  <si>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</si>
  <si>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</si>
  <si>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</si>
  <si>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</si>
  <si>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</si>
  <si>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</si>
  <si>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</si>
  <si>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</si>
  <si>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</si>
  <si>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</si>
  <si>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</si>
  <si>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</si>
  <si>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</si>
  <si>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</si>
  <si>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</si>
  <si>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</si>
  <si>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</si>
  <si>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</si>
  <si>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</si>
  <si>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</si>
  <si>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</si>
  <si>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</si>
  <si>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</si>
  <si>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</si>
  <si>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</si>
  <si>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</si>
  <si>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</si>
  <si>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</si>
  <si>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</si>
  <si>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TP -xxx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</si>
  <si>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</si>
  <si>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</si>
  <si>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</si>
  <si>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</si>
  <si>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</si>
  <si>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</si>
  <si>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</si>
  <si>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</si>
  <si>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ITEM .</t>
  </si>
  <si>
    <t>REF.</t>
  </si>
  <si>
    <t>DESCRIÇÃO</t>
  </si>
  <si>
    <t>VALOR UNIT.</t>
  </si>
  <si>
    <t>QUANT.</t>
  </si>
  <si>
    <t>VALOR UNIT C/ BDI</t>
  </si>
  <si>
    <t>TOTAL</t>
  </si>
  <si>
    <t>VALOR TOTAL DA OBRA :</t>
  </si>
  <si>
    <t>VALOR TOTAL DA OBRA COM BDI:</t>
  </si>
  <si>
    <t>Custo R$/m2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</si>
  <si>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</si>
  <si>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</si>
  <si>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</si>
  <si>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</si>
  <si>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</si>
  <si>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</si>
  <si>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</si>
  <si>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</si>
  <si>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</si>
  <si>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</si>
  <si>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</si>
  <si>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</si>
  <si>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</si>
  <si>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</si>
  <si>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>BDI c/ desoneração: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</si>
  <si>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</si>
  <si>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</si>
  <si>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</si>
  <si>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</si>
  <si>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</si>
  <si>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</si>
  <si>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</si>
  <si>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BDI c/ deson.: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</si>
  <si>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</si>
  <si>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</si>
  <si>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</si>
  <si>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</si>
  <si>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</si>
  <si>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</si>
  <si>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</si>
  <si>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</si>
  <si>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</si>
  <si>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</si>
  <si>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</si>
  <si>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</si>
  <si>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</si>
  <si>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</si>
  <si>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</si>
  <si>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Responsavel Legal:</t>
  </si>
  <si>
    <t>Carimbo e Assinatura CREA/CAU:</t>
  </si>
  <si>
    <t>VARIAS RUAS</t>
  </si>
  <si>
    <t>PINTURA DE LIGACAO COM EMULSAO RR-1C</t>
  </si>
  <si>
    <t>M3XKM</t>
  </si>
  <si>
    <t>M3</t>
  </si>
  <si>
    <t>MÊS °10</t>
  </si>
  <si>
    <t>MÊS °11</t>
  </si>
  <si>
    <t>MÊS °12</t>
  </si>
  <si>
    <t>TRANSPORTE COM CAMINHÃO BASCULANTE DE 6 M3, EM VIA URBANA PAVIMENTADA, DMT 30 KM ( MATERIAL BETUMINOSO)</t>
  </si>
  <si>
    <t>COMP 01</t>
  </si>
  <si>
    <t>UND.</t>
  </si>
  <si>
    <t>H</t>
  </si>
  <si>
    <t>UND</t>
  </si>
  <si>
    <t>CHP</t>
  </si>
  <si>
    <t>VIBROACABADORA DE ASFALTO SOBRE ESTEIRAS, LARGURA DE PAVIMENTAÇÃO 1,90 M A 5,30 M, POTÊNCIA 105 HP CAPACIDADE 450 T/H - CHP DIURNO. AF_11/2014</t>
  </si>
  <si>
    <t>RASTELEIRO COM ENCARGOS COMPLEMENTARES</t>
  </si>
  <si>
    <t>CAMINHÃO BASCULANTE 10 M3, TRUCADO CABINE SIMPLES, PESO BRUTO TOTAL 23.000 KG, CARGA ÚTIL MÁXIMA 15.935 KG, DISTÂNCIA ENTRE EIXOS 4,80 M, POTÊNCIA 230 CV INCLUSIVE CAÇAMBA METÁLICA - CHP DIURNO. AF_06/2014</t>
  </si>
  <si>
    <t>ROLO COMPACTADOR VIBRATORIO TANDEM, ACO LISO, POTENCIA 125 HP, PESO SEM/COM LASTRO 10,20/11,65 T, LARGURA DE TRABALHO 1,73 M - CHP DIURNO. AF_11/2016</t>
  </si>
  <si>
    <t>TRATOR DE PNEUS COM POTÊNCIA DE 85 CV, TRAÇÃO 4X4, COM VASSOURA MECÂNICA ACOPLADA - CHP DIURNO. AF_03/2017</t>
  </si>
  <si>
    <t>ROLO COMPACTADOR DE PNEUS, ESTATICO, PRESSAO VARIAVEL, POTENCIA 110 HP, PESO SEM/COM LASTRO 10,8/27 T, LARGURA DE ROLAGEM 2,30 M - CHP DIURNO. AF_06/2017</t>
  </si>
  <si>
    <t xml:space="preserve">T     </t>
  </si>
  <si>
    <t>73806/1</t>
  </si>
  <si>
    <t>LIMPEZA DE SUPERFICIES COM JATO DE ALTA PRESSAO DE AR E AGUA</t>
  </si>
  <si>
    <t>1518</t>
  </si>
  <si>
    <t>5835</t>
  </si>
  <si>
    <t>5837</t>
  </si>
  <si>
    <t>88314</t>
  </si>
  <si>
    <t>91386</t>
  </si>
  <si>
    <t>95631</t>
  </si>
  <si>
    <t>95632</t>
  </si>
  <si>
    <t>96155</t>
  </si>
  <si>
    <t>96157</t>
  </si>
  <si>
    <t>96463</t>
  </si>
  <si>
    <t>96464</t>
  </si>
  <si>
    <t>CONCRETO BETUMINOSO USINADO A QUENTE (CBUQ) PARA PAVIMENTACAO ASFALTICA, PADRAO DNIT, FAIXA C, COM CAP 50/70 - AQUISICAO POSTO USINA</t>
  </si>
  <si>
    <t>VIBROACABADORA DE ASFALTO SOBRE ESTEIRAS, LARGURA DE PAVIMENTAÇÃO 1,90 M A 5,30 M, POTÊNCIA 105 HP CAPACIDADE 450 T/H - CHI DIURNO. AF_11/2014</t>
  </si>
  <si>
    <t>ROLO COMPACTADOR VIBRATORIO TANDEM, ACO LISO, POTENCIA 125 HP, PESO SEM/COM LASTRO 10,20/11,65 T, LARGURA DE TRABALHO 1,73 M - CHI DIURNO. AF_11/2016</t>
  </si>
  <si>
    <t>TRATOR DE PNEUS COM POTÊNCIA DE 85 CV, TRAÇÃO 4X4, COM VASSOURA MECÂNICA ACOPLADA - CHI DIURNO. AF_02/2017</t>
  </si>
  <si>
    <t>ROLO COMPACTADOR DE PNEUS, ESTATICO, PRESSAO VARIAVEL, POTENCIA 110 HP, PESO SEM/COM LASTRO 10,8/27 T, LARGURA DE ROLAGEM 2,30 M - CHI DIURNO. AF_06/2017</t>
  </si>
  <si>
    <t>CHI</t>
  </si>
  <si>
    <t>CONSTRUÇÃO DE LOMBADA COM APLICAÇÃO DE CONCRETO BETUMINOSO USINADO A QUENTE (CBUQ), COM ESPESSURA VARIAVEL - FAIXA "C" - EXCLUSIVE TRANSPORTE. AF_03/2017</t>
  </si>
  <si>
    <t>COMP 02</t>
  </si>
  <si>
    <t>CONSTRUÇÃO DE FAIXA ELEVADA COM APLICAÇÃO DE CONCRETO BETUMINOSO USINADO A QUENTE (CBUQ), COM ESPESSURA VARIAVEL - FAIXA "C" - EXCLUSIVE TRANSPORTE. AF_03/2017</t>
  </si>
  <si>
    <t xml:space="preserve">LOMBADA ASFALTICA </t>
  </si>
  <si>
    <t>FAIXA ELEVADA ASFALTICA</t>
  </si>
  <si>
    <t>ML Lombadas</t>
  </si>
  <si>
    <t>ML F. Elevada</t>
  </si>
  <si>
    <t>Custo M R$/ml</t>
  </si>
  <si>
    <t>TUBO PVC, SÉRIE R, ÁGUA PLUVIAL, DN 75 MM, FORNECIDO E INSTALADO EM CONDUTORES VERTICAIS DE ÁGUAS PLUVIAIS. AF_12/2014</t>
  </si>
  <si>
    <t>M</t>
  </si>
  <si>
    <t>304,50</t>
  </si>
  <si>
    <t>217,73</t>
  </si>
  <si>
    <t>89,60</t>
  </si>
  <si>
    <t>15,93</t>
  </si>
  <si>
    <t>159,80</t>
  </si>
  <si>
    <t>128,12</t>
  </si>
  <si>
    <t>46,37</t>
  </si>
  <si>
    <t>33,50</t>
  </si>
  <si>
    <t>79,21</t>
  </si>
  <si>
    <t>127,63</t>
  </si>
  <si>
    <t>49,40</t>
  </si>
  <si>
    <t>SINAPI FEV 2019</t>
  </si>
  <si>
    <t>LOMBADAS E FAIXAS ELEVADAS ASFALTICAS</t>
  </si>
  <si>
    <t>Sinapi Fev. 2019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</si>
</sst>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_);_(&quot;R$ &quot;* \(#,##0\);_(&quot;R$ &quot;* &quot;-&quot;_);_(@_)"/>
    <numFmt numFmtId="167" formatCode="_(* #,##0_);_(* \(#,##0\);_(* &quot;-&quot;_);_(@_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###,###,##0.00"/>
    <numFmt numFmtId="171" formatCode="&quot;( &quot;0&quot; )&quot;"/>
    <numFmt numFmtId="172" formatCode="###,###,##0.000"/>
    <numFmt numFmtId="173" formatCode="###,###,##0.0000"/>
    <numFmt numFmtId="174" formatCode="###,###,##0.00000"/>
    <numFmt numFmtId="175" formatCode="###,###,##0.000000"/>
    <numFmt numFmtId="176" formatCode="0.000"/>
    <numFmt numFmtId="177" formatCode="0.0000"/>
    <numFmt numFmtId="178" formatCode="0.0%"/>
    <numFmt numFmtId="179" formatCode="0.000%"/>
    <numFmt numFmtId="180" formatCode="0.0000%"/>
    <numFmt numFmtId="181" formatCode="0.00000"/>
    <numFmt numFmtId="182" formatCode="0.000000"/>
    <numFmt numFmtId="183" formatCode="#,##0.000000"/>
    <numFmt numFmtId="184" formatCode="#,##0.0000000"/>
    <numFmt numFmtId="185" formatCode="#,##0.00000"/>
    <numFmt numFmtId="186" formatCode="#,##0.0000"/>
    <numFmt numFmtId="187" formatCode="#,##0.000"/>
    <numFmt numFmtId="188" formatCode="[$-416]dddd\,\ d&quot; de &quot;mmmm&quot; de &quot;yyyy"/>
    <numFmt numFmtId="189" formatCode="0.0"/>
  </numFmts>
  <fonts count="61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1" fillId="21" borderId="5" applyNumberFormat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6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1" fontId="0" fillId="0" borderId="10" xfId="0" applyNumberFormat="1" applyFont="1" applyFill="1" applyBorder="1" applyAlignment="1" applyProtection="1">
      <alignment horizontal="center"/>
      <protection/>
    </xf>
    <xf numFmtId="171" fontId="2" fillId="0" borderId="11" xfId="0" applyNumberFormat="1" applyFont="1" applyFill="1" applyBorder="1" applyAlignment="1" applyProtection="1">
      <alignment horizontal="right"/>
      <protection/>
    </xf>
    <xf numFmtId="1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1" fontId="0" fillId="0" borderId="10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right" vertical="top"/>
      <protection/>
    </xf>
    <xf numFmtId="10" fontId="0" fillId="0" borderId="15" xfId="0" applyNumberFormat="1" applyFont="1" applyBorder="1" applyAlignment="1" applyProtection="1">
      <alignment vertical="top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center" vertical="center"/>
      <protection/>
    </xf>
    <xf numFmtId="10" fontId="3" fillId="0" borderId="21" xfId="0" applyNumberFormat="1" applyFont="1" applyFill="1" applyBorder="1" applyAlignment="1" applyProtection="1">
      <alignment horizontal="center" vertical="center"/>
      <protection/>
    </xf>
    <xf numFmtId="10" fontId="3" fillId="0" borderId="19" xfId="0" applyNumberFormat="1" applyFont="1" applyFill="1" applyBorder="1" applyAlignment="1" applyProtection="1">
      <alignment horizontal="center" vertical="center"/>
      <protection/>
    </xf>
    <xf numFmtId="10" fontId="3" fillId="0" borderId="22" xfId="0" applyNumberFormat="1" applyFont="1" applyFill="1" applyBorder="1" applyAlignment="1" applyProtection="1">
      <alignment horizontal="center" vertical="center"/>
      <protection/>
    </xf>
    <xf numFmtId="10" fontId="3" fillId="0" borderId="10" xfId="0" applyNumberFormat="1" applyFont="1" applyFill="1" applyBorder="1" applyAlignment="1" applyProtection="1">
      <alignment horizontal="center" vertical="center"/>
      <protection/>
    </xf>
    <xf numFmtId="10" fontId="3" fillId="0" borderId="23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25" xfId="0" applyNumberFormat="1" applyFont="1" applyFill="1" applyBorder="1" applyAlignment="1" applyProtection="1">
      <alignment horizontal="center" vertical="center"/>
      <protection/>
    </xf>
    <xf numFmtId="10" fontId="3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6" fillId="0" borderId="27" xfId="0" applyNumberFormat="1" applyFont="1" applyFill="1" applyBorder="1" applyAlignment="1" applyProtection="1">
      <alignment horizontal="center" vertical="center"/>
      <protection/>
    </xf>
    <xf numFmtId="10" fontId="10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left" vertical="center" indent="2"/>
      <protection locked="0"/>
    </xf>
    <xf numFmtId="14" fontId="2" fillId="33" borderId="10" xfId="0" applyNumberFormat="1" applyFont="1" applyFill="1" applyBorder="1" applyAlignment="1" applyProtection="1">
      <alignment horizontal="left" vertical="center" indent="2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8" xfId="0" applyFont="1" applyBorder="1" applyAlignment="1" applyProtection="1">
      <alignment horizontal="left" wrapText="1"/>
      <protection/>
    </xf>
    <xf numFmtId="0" fontId="4" fillId="0" borderId="30" xfId="0" applyFont="1" applyBorder="1" applyAlignment="1" applyProtection="1">
      <alignment horizontal="left" wrapText="1"/>
      <protection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left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10" fontId="2" fillId="0" borderId="33" xfId="0" applyNumberFormat="1" applyFont="1" applyBorder="1" applyAlignment="1" applyProtection="1">
      <alignment horizontal="distributed" vertical="top"/>
      <protection/>
    </xf>
    <xf numFmtId="0" fontId="2" fillId="0" borderId="34" xfId="0" applyFont="1" applyBorder="1" applyAlignment="1" applyProtection="1">
      <alignment horizontal="distributed" vertical="top"/>
      <protection/>
    </xf>
    <xf numFmtId="0" fontId="2" fillId="0" borderId="35" xfId="0" applyFont="1" applyBorder="1" applyAlignment="1" applyProtection="1">
      <alignment horizontal="distributed" vertical="top"/>
      <protection/>
    </xf>
    <xf numFmtId="0" fontId="6" fillId="34" borderId="36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6" fillId="34" borderId="37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 locked="0"/>
    </xf>
    <xf numFmtId="1" fontId="2" fillId="33" borderId="39" xfId="0" applyNumberFormat="1" applyFont="1" applyFill="1" applyBorder="1" applyAlignment="1" applyProtection="1">
      <alignment horizontal="center" vertical="center"/>
      <protection locked="0"/>
    </xf>
    <xf numFmtId="1" fontId="2" fillId="33" borderId="40" xfId="0" applyNumberFormat="1" applyFont="1" applyFill="1" applyBorder="1" applyAlignment="1" applyProtection="1">
      <alignment horizontal="center" vertical="center"/>
      <protection locked="0"/>
    </xf>
    <xf numFmtId="10" fontId="2" fillId="0" borderId="33" xfId="0" applyNumberFormat="1" applyFont="1" applyBorder="1" applyAlignment="1" applyProtection="1">
      <alignment horizontal="center"/>
      <protection/>
    </xf>
    <xf numFmtId="10" fontId="2" fillId="0" borderId="34" xfId="0" applyNumberFormat="1" applyFont="1" applyBorder="1" applyAlignment="1" applyProtection="1">
      <alignment horizontal="center"/>
      <protection/>
    </xf>
    <xf numFmtId="10" fontId="2" fillId="0" borderId="35" xfId="0" applyNumberFormat="1" applyFont="1" applyBorder="1" applyAlignment="1" applyProtection="1">
      <alignment horizontal="center"/>
      <protection/>
    </xf>
    <xf numFmtId="14" fontId="2" fillId="33" borderId="38" xfId="0" applyNumberFormat="1" applyFont="1" applyFill="1" applyBorder="1" applyAlignment="1" applyProtection="1">
      <alignment horizontal="center" vertical="center"/>
      <protection locked="0"/>
    </xf>
    <xf numFmtId="0" fontId="2" fillId="33" borderId="39" xfId="0" applyNumberFormat="1" applyFont="1" applyFill="1" applyBorder="1" applyAlignment="1" applyProtection="1">
      <alignment horizontal="center" vertical="center"/>
      <protection locked="0"/>
    </xf>
    <xf numFmtId="0" fontId="2" fillId="33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wrapText="1" indent="2"/>
      <protection/>
    </xf>
    <xf numFmtId="0" fontId="4" fillId="0" borderId="18" xfId="0" applyFont="1" applyBorder="1" applyAlignment="1" applyProtection="1">
      <alignment horizontal="left" wrapText="1" indent="2"/>
      <protection/>
    </xf>
    <xf numFmtId="0" fontId="0" fillId="0" borderId="0" xfId="0" applyAlignment="1" applyProtection="1">
      <alignment vertical="center"/>
      <protection locked="0"/>
    </xf>
    <xf numFmtId="0" fontId="2" fillId="33" borderId="14" xfId="0" applyNumberFormat="1" applyFont="1" applyFill="1" applyBorder="1" applyAlignment="1" applyProtection="1">
      <alignment horizontal="right" vertical="top"/>
      <protection locked="0"/>
    </xf>
    <xf numFmtId="0" fontId="2" fillId="0" borderId="11" xfId="0" applyNumberFormat="1" applyFont="1" applyFill="1" applyBorder="1" applyAlignment="1" applyProtection="1">
      <alignment horizontal="right"/>
      <protection locked="0"/>
    </xf>
    <xf numFmtId="10" fontId="10" fillId="35" borderId="41" xfId="0" applyNumberFormat="1" applyFont="1" applyFill="1" applyBorder="1" applyAlignment="1" applyProtection="1">
      <alignment horizontal="center" vertical="center"/>
      <protection locked="0"/>
    </xf>
    <xf numFmtId="10" fontId="6" fillId="33" borderId="4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7" fillId="0" borderId="0" xfId="0" applyNumberFormat="1" applyFont="1" applyBorder="1" applyAlignment="1" applyProtection="1">
      <alignment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2" fontId="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1" fontId="2" fillId="33" borderId="38" xfId="0" applyNumberFormat="1" applyFont="1" applyFill="1" applyBorder="1" applyAlignment="1" applyProtection="1">
      <alignment horizontal="center" vertical="center" wrapText="1"/>
      <protection/>
    </xf>
    <xf numFmtId="1" fontId="2" fillId="33" borderId="39" xfId="0" applyNumberFormat="1" applyFont="1" applyFill="1" applyBorder="1" applyAlignment="1" applyProtection="1">
      <alignment horizontal="center" vertical="center" wrapText="1"/>
      <protection/>
    </xf>
    <xf numFmtId="1" fontId="2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2" fontId="8" fillId="0" borderId="0" xfId="0" applyNumberFormat="1" applyFont="1" applyAlignment="1" applyProtection="1">
      <alignment vertical="center"/>
      <protection/>
    </xf>
    <xf numFmtId="14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2" fontId="7" fillId="0" borderId="0" xfId="0" applyNumberFormat="1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10" fontId="0" fillId="0" borderId="0" xfId="53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3" fillId="0" borderId="0" xfId="0" applyNumberFormat="1" applyFont="1" applyAlignment="1" applyProtection="1">
      <alignment horizontal="center" vertical="center"/>
      <protection/>
    </xf>
    <xf numFmtId="10" fontId="14" fillId="0" borderId="0" xfId="0" applyNumberFormat="1" applyFont="1" applyAlignment="1" applyProtection="1">
      <alignment horizontal="center" vertical="center"/>
      <protection/>
    </xf>
    <xf numFmtId="10" fontId="14" fillId="0" borderId="0" xfId="53" applyNumberFormat="1" applyFont="1" applyAlignment="1" applyProtection="1">
      <alignment horizontal="center" vertical="center"/>
      <protection/>
    </xf>
    <xf numFmtId="10" fontId="0" fillId="0" borderId="0" xfId="53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4" fillId="0" borderId="29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" fontId="2" fillId="33" borderId="10" xfId="0" applyNumberFormat="1" applyFont="1" applyFill="1" applyBorder="1" applyAlignment="1" applyProtection="1">
      <alignment horizontal="left" vertical="center" indent="2"/>
      <protection/>
    </xf>
    <xf numFmtId="4" fontId="2" fillId="33" borderId="23" xfId="0" applyNumberFormat="1" applyFont="1" applyFill="1" applyBorder="1" applyAlignment="1" applyProtection="1">
      <alignment horizontal="right" vertical="center"/>
      <protection/>
    </xf>
    <xf numFmtId="4" fontId="2" fillId="33" borderId="22" xfId="0" applyNumberFormat="1" applyFont="1" applyFill="1" applyBorder="1" applyAlignment="1" applyProtection="1">
      <alignment horizontal="right" vertical="center"/>
      <protection/>
    </xf>
    <xf numFmtId="1" fontId="2" fillId="33" borderId="0" xfId="0" applyNumberFormat="1" applyFont="1" applyFill="1" applyBorder="1" applyAlignment="1" applyProtection="1">
      <alignment vertical="center"/>
      <protection/>
    </xf>
    <xf numFmtId="1" fontId="2" fillId="33" borderId="10" xfId="0" applyNumberFormat="1" applyFont="1" applyFill="1" applyBorder="1" applyAlignment="1" applyProtection="1">
      <alignment horizontal="left" vertical="center" wrapText="1" indent="2"/>
      <protection/>
    </xf>
    <xf numFmtId="168" fontId="2" fillId="33" borderId="23" xfId="47" applyFont="1" applyFill="1" applyBorder="1" applyAlignment="1" applyProtection="1">
      <alignment horizontal="right" vertical="center"/>
      <protection/>
    </xf>
    <xf numFmtId="168" fontId="2" fillId="33" borderId="22" xfId="47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68" fontId="2" fillId="33" borderId="38" xfId="47" applyFont="1" applyFill="1" applyBorder="1" applyAlignment="1" applyProtection="1">
      <alignment horizontal="center" vertical="center"/>
      <protection/>
    </xf>
    <xf numFmtId="168" fontId="2" fillId="33" borderId="40" xfId="47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10" fontId="2" fillId="33" borderId="10" xfId="53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7" fillId="36" borderId="27" xfId="0" applyFont="1" applyFill="1" applyBorder="1" applyAlignment="1" applyProtection="1">
      <alignment horizontal="center" vertical="center" wrapText="1"/>
      <protection/>
    </xf>
    <xf numFmtId="0" fontId="17" fillId="36" borderId="27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/>
      <protection/>
    </xf>
    <xf numFmtId="10" fontId="4" fillId="0" borderId="30" xfId="53" applyNumberFormat="1" applyFont="1" applyFill="1" applyBorder="1" applyAlignment="1" applyProtection="1">
      <alignment horizontal="center"/>
      <protection/>
    </xf>
    <xf numFmtId="170" fontId="4" fillId="0" borderId="30" xfId="0" applyNumberFormat="1" applyFont="1" applyFill="1" applyBorder="1" applyAlignment="1" applyProtection="1">
      <alignment horizontal="center"/>
      <protection/>
    </xf>
    <xf numFmtId="170" fontId="4" fillId="0" borderId="44" xfId="0" applyNumberFormat="1" applyFont="1" applyFill="1" applyBorder="1" applyAlignment="1" applyProtection="1">
      <alignment horizontal="right"/>
      <protection/>
    </xf>
    <xf numFmtId="170" fontId="4" fillId="0" borderId="10" xfId="0" applyNumberFormat="1" applyFont="1" applyFill="1" applyBorder="1" applyAlignment="1" applyProtection="1">
      <alignment horizontal="center"/>
      <protection/>
    </xf>
    <xf numFmtId="170" fontId="4" fillId="0" borderId="23" xfId="0" applyNumberFormat="1" applyFont="1" applyFill="1" applyBorder="1" applyAlignment="1" applyProtection="1">
      <alignment horizontal="right"/>
      <protection/>
    </xf>
    <xf numFmtId="170" fontId="4" fillId="0" borderId="38" xfId="0" applyNumberFormat="1" applyFont="1" applyFill="1" applyBorder="1" applyAlignment="1" applyProtection="1">
      <alignment horizontal="center"/>
      <protection/>
    </xf>
    <xf numFmtId="170" fontId="4" fillId="0" borderId="40" xfId="0" applyNumberFormat="1" applyFont="1" applyFill="1" applyBorder="1" applyAlignment="1" applyProtection="1">
      <alignment horizontal="center"/>
      <protection/>
    </xf>
    <xf numFmtId="10" fontId="4" fillId="0" borderId="10" xfId="53" applyNumberFormat="1" applyFont="1" applyFill="1" applyBorder="1" applyAlignment="1" applyProtection="1">
      <alignment horizontal="center"/>
      <protection/>
    </xf>
    <xf numFmtId="0" fontId="4" fillId="0" borderId="45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/>
      <protection/>
    </xf>
    <xf numFmtId="170" fontId="4" fillId="0" borderId="18" xfId="0" applyNumberFormat="1" applyFont="1" applyFill="1" applyBorder="1" applyAlignment="1" applyProtection="1">
      <alignment horizontal="center"/>
      <protection/>
    </xf>
    <xf numFmtId="170" fontId="4" fillId="0" borderId="42" xfId="0" applyNumberFormat="1" applyFont="1" applyFill="1" applyBorder="1" applyAlignment="1" applyProtection="1">
      <alignment horizontal="right"/>
      <protection/>
    </xf>
    <xf numFmtId="0" fontId="17" fillId="36" borderId="27" xfId="0" applyFont="1" applyFill="1" applyBorder="1" applyAlignment="1" applyProtection="1">
      <alignment horizontal="right" vertical="center" wrapText="1"/>
      <protection/>
    </xf>
    <xf numFmtId="10" fontId="17" fillId="36" borderId="27" xfId="0" applyNumberFormat="1" applyFont="1" applyFill="1" applyBorder="1" applyAlignment="1" applyProtection="1">
      <alignment horizontal="center" vertical="center" wrapText="1"/>
      <protection/>
    </xf>
    <xf numFmtId="170" fontId="17" fillId="36" borderId="27" xfId="0" applyNumberFormat="1" applyFont="1" applyFill="1" applyBorder="1" applyAlignment="1" applyProtection="1">
      <alignment horizontal="center" vertical="center" wrapText="1"/>
      <protection/>
    </xf>
    <xf numFmtId="170" fontId="17" fillId="36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170" fontId="1" fillId="37" borderId="27" xfId="0" applyNumberFormat="1" applyFont="1" applyFill="1" applyBorder="1" applyAlignment="1" applyProtection="1">
      <alignment horizontal="right"/>
      <protection locked="0"/>
    </xf>
    <xf numFmtId="170" fontId="4" fillId="0" borderId="10" xfId="0" applyNumberFormat="1" applyFont="1" applyFill="1" applyBorder="1" applyAlignment="1" applyProtection="1">
      <alignment horizontal="center" vertical="center"/>
      <protection locked="0"/>
    </xf>
    <xf numFmtId="170" fontId="4" fillId="0" borderId="3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0" borderId="46" xfId="0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1" fillId="0" borderId="48" xfId="0" applyFont="1" applyFill="1" applyBorder="1" applyAlignment="1" applyProtection="1">
      <alignment horizontal="center"/>
      <protection/>
    </xf>
    <xf numFmtId="0" fontId="1" fillId="37" borderId="27" xfId="0" applyFont="1" applyFill="1" applyBorder="1" applyAlignment="1" applyProtection="1">
      <alignment/>
      <protection/>
    </xf>
    <xf numFmtId="0" fontId="4" fillId="37" borderId="27" xfId="0" applyFont="1" applyFill="1" applyBorder="1" applyAlignment="1" applyProtection="1">
      <alignment/>
      <protection/>
    </xf>
    <xf numFmtId="170" fontId="4" fillId="37" borderId="27" xfId="0" applyNumberFormat="1" applyFont="1" applyFill="1" applyBorder="1" applyAlignment="1" applyProtection="1">
      <alignment horizontal="right"/>
      <protection/>
    </xf>
    <xf numFmtId="170" fontId="1" fillId="37" borderId="27" xfId="0" applyNumberFormat="1" applyFont="1" applyFill="1" applyBorder="1" applyAlignment="1" applyProtection="1">
      <alignment horizontal="right"/>
      <protection/>
    </xf>
    <xf numFmtId="170" fontId="1" fillId="37" borderId="27" xfId="0" applyNumberFormat="1" applyFont="1" applyFill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170" fontId="4" fillId="0" borderId="10" xfId="0" applyNumberFormat="1" applyFont="1" applyFill="1" applyBorder="1" applyAlignment="1" applyProtection="1">
      <alignment horizontal="center" vertical="center"/>
      <protection/>
    </xf>
    <xf numFmtId="170" fontId="4" fillId="0" borderId="30" xfId="0" applyNumberFormat="1" applyFont="1" applyFill="1" applyBorder="1" applyAlignment="1" applyProtection="1">
      <alignment horizontal="center" vertical="center"/>
      <protection/>
    </xf>
    <xf numFmtId="170" fontId="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/>
      <protection/>
    </xf>
    <xf numFmtId="170" fontId="4" fillId="0" borderId="30" xfId="0" applyNumberFormat="1" applyFont="1" applyFill="1" applyBorder="1" applyAlignment="1" applyProtection="1">
      <alignment horizontal="right"/>
      <protection/>
    </xf>
    <xf numFmtId="170" fontId="4" fillId="0" borderId="10" xfId="0" applyNumberFormat="1" applyFont="1" applyFill="1" applyBorder="1" applyAlignment="1" applyProtection="1">
      <alignment horizontal="right"/>
      <protection/>
    </xf>
    <xf numFmtId="0" fontId="1" fillId="37" borderId="27" xfId="0" applyFont="1" applyFill="1" applyBorder="1" applyAlignment="1" applyProtection="1">
      <alignment horizontal="right"/>
      <protection/>
    </xf>
    <xf numFmtId="10" fontId="4" fillId="0" borderId="30" xfId="53" applyNumberFormat="1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/>
      <protection/>
    </xf>
    <xf numFmtId="10" fontId="4" fillId="0" borderId="30" xfId="53" applyNumberFormat="1" applyFont="1" applyFill="1" applyBorder="1" applyAlignment="1" applyProtection="1">
      <alignment horizontal="center"/>
      <protection/>
    </xf>
    <xf numFmtId="10" fontId="4" fillId="0" borderId="44" xfId="53" applyNumberFormat="1" applyFont="1" applyFill="1" applyBorder="1" applyAlignment="1" applyProtection="1">
      <alignment horizontal="center"/>
      <protection/>
    </xf>
    <xf numFmtId="10" fontId="4" fillId="0" borderId="10" xfId="53" applyNumberFormat="1" applyFont="1" applyFill="1" applyBorder="1" applyAlignment="1" applyProtection="1">
      <alignment horizontal="center"/>
      <protection/>
    </xf>
    <xf numFmtId="10" fontId="4" fillId="0" borderId="18" xfId="53" applyNumberFormat="1" applyFont="1" applyFill="1" applyBorder="1" applyAlignment="1" applyProtection="1">
      <alignment horizontal="center"/>
      <protection/>
    </xf>
    <xf numFmtId="0" fontId="17" fillId="36" borderId="27" xfId="0" applyFont="1" applyFill="1" applyBorder="1" applyAlignment="1" applyProtection="1">
      <alignment horizontal="right" vertical="center" wrapText="1" indent="2"/>
      <protection/>
    </xf>
    <xf numFmtId="10" fontId="4" fillId="0" borderId="50" xfId="53" applyNumberFormat="1" applyFont="1" applyFill="1" applyBorder="1" applyAlignment="1" applyProtection="1">
      <alignment horizontal="center"/>
      <protection/>
    </xf>
    <xf numFmtId="10" fontId="4" fillId="0" borderId="21" xfId="53" applyNumberFormat="1" applyFont="1" applyFill="1" applyBorder="1" applyAlignment="1" applyProtection="1">
      <alignment horizontal="center"/>
      <protection/>
    </xf>
    <xf numFmtId="10" fontId="4" fillId="0" borderId="21" xfId="53" applyNumberFormat="1" applyFont="1" applyFill="1" applyBorder="1" applyAlignment="1" applyProtection="1">
      <alignment horizontal="center"/>
      <protection/>
    </xf>
    <xf numFmtId="10" fontId="4" fillId="0" borderId="19" xfId="53" applyNumberFormat="1" applyFont="1" applyFill="1" applyBorder="1" applyAlignment="1" applyProtection="1">
      <alignment horizontal="center"/>
      <protection/>
    </xf>
    <xf numFmtId="170" fontId="4" fillId="0" borderId="10" xfId="0" applyNumberFormat="1" applyFont="1" applyFill="1" applyBorder="1" applyAlignment="1" applyProtection="1">
      <alignment horizontal="center"/>
      <protection/>
    </xf>
    <xf numFmtId="170" fontId="4" fillId="0" borderId="23" xfId="0" applyNumberFormat="1" applyFont="1" applyFill="1" applyBorder="1" applyAlignment="1" applyProtection="1">
      <alignment horizontal="center"/>
      <protection/>
    </xf>
    <xf numFmtId="170" fontId="4" fillId="0" borderId="51" xfId="0" applyNumberFormat="1" applyFont="1" applyFill="1" applyBorder="1" applyAlignment="1" applyProtection="1">
      <alignment horizontal="center"/>
      <protection/>
    </xf>
    <xf numFmtId="170" fontId="4" fillId="0" borderId="25" xfId="0" applyNumberFormat="1" applyFont="1" applyFill="1" applyBorder="1" applyAlignment="1" applyProtection="1">
      <alignment horizontal="center"/>
      <protection/>
    </xf>
    <xf numFmtId="170" fontId="4" fillId="0" borderId="25" xfId="0" applyNumberFormat="1" applyFont="1" applyFill="1" applyBorder="1" applyAlignment="1" applyProtection="1">
      <alignment horizontal="center"/>
      <protection/>
    </xf>
    <xf numFmtId="170" fontId="4" fillId="0" borderId="26" xfId="0" applyNumberFormat="1" applyFont="1" applyFill="1" applyBorder="1" applyAlignment="1" applyProtection="1">
      <alignment horizontal="center"/>
      <protection/>
    </xf>
    <xf numFmtId="16" fontId="0" fillId="0" borderId="0" xfId="0" applyNumberFormat="1" applyAlignment="1" applyProtection="1">
      <alignment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0" fontId="2" fillId="36" borderId="29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4" fillId="0" borderId="56" xfId="0" applyFont="1" applyFill="1" applyBorder="1" applyAlignment="1" applyProtection="1">
      <alignment horizontal="left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" xfId="51"/>
    <cellStyle name="Nota" xfId="52"/>
    <cellStyle name="Percent" xfId="53"/>
    <cellStyle name="Porcentagem 3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82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6"/>
  <sheetViews>
    <sheetView view="pageBreakPreview" zoomScaleSheetLayoutView="100" zoomScalePageLayoutView="0" workbookViewId="0" topLeftCell="A18">
      <selection activeCell="C39" sqref="C39"/>
    </sheetView>
  </sheetViews>
  <sheetFormatPr defaultColWidth="9.140625" defaultRowHeight="12.75"/>
  <cols>
    <col min="1" max="1" width="1.7109375" style="31" customWidth="1"/>
    <col min="2" max="2" width="24.421875" style="31" bestFit="1" customWidth="1"/>
    <col min="3" max="5" width="10.7109375" style="31" customWidth="1"/>
    <col min="6" max="6" width="17.7109375" style="17" customWidth="1"/>
    <col min="7" max="7" width="9.140625" style="31" customWidth="1"/>
    <col min="8" max="8" width="11.28125" style="31" hidden="1" customWidth="1"/>
    <col min="9" max="9" width="12.8515625" style="31" hidden="1" customWidth="1"/>
    <col min="10" max="10" width="11.00390625" style="31" hidden="1" customWidth="1"/>
    <col min="11" max="11" width="16.28125" style="31" customWidth="1"/>
    <col min="12" max="18" width="9.140625" style="31" customWidth="1"/>
    <col min="19" max="19" width="9.140625" style="84" customWidth="1"/>
    <col min="20" max="20" width="9.140625" style="85" customWidth="1"/>
    <col min="21" max="16384" width="9.140625" style="31" customWidth="1"/>
  </cols>
  <sheetData>
    <row r="1" ht="35.25" customHeight="1">
      <c r="B1" s="83" t="s">
        <v>44</v>
      </c>
    </row>
    <row r="2" spans="2:20" s="87" customFormat="1" ht="32.25" customHeight="1">
      <c r="B2" s="86" t="s">
        <v>3</v>
      </c>
      <c r="C2" s="86"/>
      <c r="D2" s="86"/>
      <c r="E2" s="86"/>
      <c r="F2" s="86"/>
      <c r="S2" s="88"/>
      <c r="T2" s="89"/>
    </row>
    <row r="3" spans="2:20" s="7" customFormat="1" ht="12.75">
      <c r="B3" s="7" t="s">
        <v>39</v>
      </c>
      <c r="C3" s="65" t="s">
        <v>40</v>
      </c>
      <c r="D3" s="66"/>
      <c r="E3" s="66"/>
      <c r="F3" s="67"/>
      <c r="S3" s="93"/>
      <c r="T3" s="94"/>
    </row>
    <row r="4" spans="2:20" s="7" customFormat="1" ht="12.75">
      <c r="B4" s="7" t="s">
        <v>4</v>
      </c>
      <c r="C4" s="90" t="s">
        <v>41</v>
      </c>
      <c r="D4" s="91"/>
      <c r="E4" s="91"/>
      <c r="F4" s="92"/>
      <c r="S4" s="93"/>
      <c r="T4" s="94"/>
    </row>
    <row r="5" spans="2:20" s="7" customFormat="1" ht="12.75">
      <c r="B5" s="95" t="s">
        <v>5</v>
      </c>
      <c r="C5" s="96" t="s">
        <v>160</v>
      </c>
      <c r="D5" s="97"/>
      <c r="E5" s="97"/>
      <c r="F5" s="98"/>
      <c r="S5" s="93"/>
      <c r="T5" s="94"/>
    </row>
    <row r="6" spans="2:20" s="45" customFormat="1" ht="13.5" customHeight="1">
      <c r="B6" s="45" t="s">
        <v>45</v>
      </c>
      <c r="C6" s="90" t="s">
        <v>99</v>
      </c>
      <c r="D6" s="91"/>
      <c r="E6" s="91"/>
      <c r="F6" s="92"/>
      <c r="S6" s="99"/>
      <c r="T6" s="100"/>
    </row>
    <row r="7" spans="2:20" s="45" customFormat="1" ht="13.5" customHeight="1">
      <c r="B7" s="45" t="s">
        <v>47</v>
      </c>
      <c r="C7" s="65" t="s">
        <v>42</v>
      </c>
      <c r="D7" s="66"/>
      <c r="E7" s="66"/>
      <c r="F7" s="67"/>
      <c r="S7" s="99"/>
      <c r="T7" s="100"/>
    </row>
    <row r="8" spans="2:20" s="45" customFormat="1" ht="13.5" customHeight="1">
      <c r="B8" s="45" t="s">
        <v>43</v>
      </c>
      <c r="C8" s="65" t="s">
        <v>42</v>
      </c>
      <c r="D8" s="66"/>
      <c r="E8" s="66"/>
      <c r="F8" s="67"/>
      <c r="S8" s="99"/>
      <c r="T8" s="100"/>
    </row>
    <row r="9" spans="2:20" s="45" customFormat="1" ht="12.75">
      <c r="B9" s="45" t="s">
        <v>48</v>
      </c>
      <c r="C9" s="71" t="s">
        <v>42</v>
      </c>
      <c r="D9" s="72"/>
      <c r="E9" s="72"/>
      <c r="F9" s="73"/>
      <c r="S9" s="99"/>
      <c r="T9" s="100"/>
    </row>
    <row r="10" spans="3:20" s="45" customFormat="1" ht="12.75">
      <c r="C10" s="101"/>
      <c r="D10" s="102"/>
      <c r="E10" s="102"/>
      <c r="F10" s="102"/>
      <c r="S10" s="99"/>
      <c r="T10" s="100"/>
    </row>
    <row r="11" spans="2:20" s="45" customFormat="1" ht="24.75" customHeight="1">
      <c r="B11" s="4" t="s">
        <v>6</v>
      </c>
      <c r="C11" s="5">
        <v>2</v>
      </c>
      <c r="D11" s="6">
        <f>IF(C11&gt;0,IF(C11&lt;7,,"&lt;--- Insira valor entre 1 e 6"),"&lt;--- Insira valor entre 1 e 6")</f>
        <v>0</v>
      </c>
      <c r="E11" s="7"/>
      <c r="F11" s="8"/>
      <c r="S11" s="99"/>
      <c r="T11" s="100"/>
    </row>
    <row r="12" spans="2:20" s="45" customFormat="1" ht="12.75">
      <c r="B12" s="9" t="s">
        <v>7</v>
      </c>
      <c r="C12" s="1">
        <v>1</v>
      </c>
      <c r="D12" s="68" t="s">
        <v>8</v>
      </c>
      <c r="E12" s="69"/>
      <c r="F12" s="70"/>
      <c r="S12" s="99"/>
      <c r="T12" s="100"/>
    </row>
    <row r="13" spans="2:20" s="45" customFormat="1" ht="25.5">
      <c r="B13" s="9" t="s">
        <v>9</v>
      </c>
      <c r="C13" s="10">
        <v>2</v>
      </c>
      <c r="D13" s="2">
        <f>IF(D14&lt;&gt;0,0,"( X )")</f>
        <v>0</v>
      </c>
      <c r="E13" s="11" t="s">
        <v>10</v>
      </c>
      <c r="F13" s="12"/>
      <c r="S13" s="99"/>
      <c r="T13" s="100"/>
    </row>
    <row r="14" spans="2:20" s="45" customFormat="1" ht="51">
      <c r="B14" s="9" t="s">
        <v>11</v>
      </c>
      <c r="C14" s="10">
        <v>3</v>
      </c>
      <c r="D14" s="13" t="s">
        <v>60</v>
      </c>
      <c r="E14" s="14" t="s">
        <v>12</v>
      </c>
      <c r="F14" s="15"/>
      <c r="S14" s="99"/>
      <c r="T14" s="100"/>
    </row>
    <row r="15" spans="2:20" s="45" customFormat="1" ht="51">
      <c r="B15" s="9" t="s">
        <v>13</v>
      </c>
      <c r="C15" s="10">
        <v>4</v>
      </c>
      <c r="D15" s="52" t="s">
        <v>14</v>
      </c>
      <c r="E15" s="53"/>
      <c r="F15" s="54"/>
      <c r="S15" s="99"/>
      <c r="T15" s="100"/>
    </row>
    <row r="16" spans="2:20" s="45" customFormat="1" ht="25.5">
      <c r="B16" s="9" t="s">
        <v>15</v>
      </c>
      <c r="C16" s="10">
        <v>5</v>
      </c>
      <c r="D16" s="78">
        <f>IF(D17&lt;&gt;0,0,"( X )")</f>
        <v>0</v>
      </c>
      <c r="E16" s="11" t="s">
        <v>16</v>
      </c>
      <c r="F16" s="12"/>
      <c r="S16" s="99"/>
      <c r="T16" s="100"/>
    </row>
    <row r="17" spans="2:20" s="45" customFormat="1" ht="25.5">
      <c r="B17" s="9" t="s">
        <v>17</v>
      </c>
      <c r="C17" s="10">
        <v>6</v>
      </c>
      <c r="D17" s="77" t="s">
        <v>60</v>
      </c>
      <c r="E17" s="14" t="s">
        <v>18</v>
      </c>
      <c r="F17" s="15"/>
      <c r="S17" s="99"/>
      <c r="T17" s="100"/>
    </row>
    <row r="18" spans="2:20" s="45" customFormat="1" ht="12.75">
      <c r="B18" s="16"/>
      <c r="C18" s="7"/>
      <c r="D18" s="7"/>
      <c r="E18" s="7"/>
      <c r="F18" s="8"/>
      <c r="S18" s="99"/>
      <c r="T18" s="100"/>
    </row>
    <row r="19" spans="2:10" ht="15.75" customHeight="1">
      <c r="B19" s="17"/>
      <c r="C19" s="55" t="s">
        <v>19</v>
      </c>
      <c r="D19" s="55"/>
      <c r="E19" s="55"/>
      <c r="H19" s="103" t="s">
        <v>64</v>
      </c>
      <c r="I19" s="104">
        <f>F21</f>
        <v>0</v>
      </c>
      <c r="J19" s="103"/>
    </row>
    <row r="20" spans="2:20" s="105" customFormat="1" ht="31.5">
      <c r="B20" s="18" t="s">
        <v>20</v>
      </c>
      <c r="C20" s="19" t="s">
        <v>21</v>
      </c>
      <c r="D20" s="19" t="s">
        <v>22</v>
      </c>
      <c r="E20" s="19" t="s">
        <v>23</v>
      </c>
      <c r="F20" s="20" t="s">
        <v>24</v>
      </c>
      <c r="H20" s="106" t="s">
        <v>65</v>
      </c>
      <c r="I20" s="107">
        <f>F22</f>
        <v>0</v>
      </c>
      <c r="J20" s="106"/>
      <c r="S20" s="108"/>
      <c r="T20" s="109"/>
    </row>
    <row r="21" spans="2:19" ht="15.75">
      <c r="B21" s="21" t="s">
        <v>25</v>
      </c>
      <c r="C21" s="22">
        <v>0.038</v>
      </c>
      <c r="D21" s="23">
        <v>0.0401</v>
      </c>
      <c r="E21" s="24">
        <v>0.0467</v>
      </c>
      <c r="F21" s="79"/>
      <c r="G21" s="110">
        <f>IF(F21=0,"",IF(F21&lt;C21,"Atenção, observar os intervalos!",IF(F21&gt;E21,"Atenção, observar os intervalos!","")))</f>
      </c>
      <c r="H21" s="103" t="s">
        <v>66</v>
      </c>
      <c r="I21" s="104">
        <f>I20</f>
        <v>0</v>
      </c>
      <c r="J21" s="103"/>
      <c r="R21" s="85"/>
      <c r="S21" s="85"/>
    </row>
    <row r="22" spans="2:19" ht="15.75">
      <c r="B22" s="21" t="s">
        <v>26</v>
      </c>
      <c r="C22" s="25">
        <v>0.0032</v>
      </c>
      <c r="D22" s="26">
        <v>0.004</v>
      </c>
      <c r="E22" s="27">
        <v>0.0074</v>
      </c>
      <c r="F22" s="79"/>
      <c r="G22" s="110">
        <f>IF(F22=0,"",IF(F22&lt;C22,"Atenção, observar os intervalos!",IF(F22&gt;E22,"Atenção, observar os intervalos!","")))</f>
      </c>
      <c r="H22" s="103" t="s">
        <v>67</v>
      </c>
      <c r="I22" s="104">
        <f aca="true" t="shared" si="0" ref="I22:I27">F23</f>
        <v>0</v>
      </c>
      <c r="J22" s="103"/>
      <c r="R22" s="85"/>
      <c r="S22" s="85"/>
    </row>
    <row r="23" spans="2:19" ht="15.75">
      <c r="B23" s="21" t="s">
        <v>27</v>
      </c>
      <c r="C23" s="25">
        <v>0.005</v>
      </c>
      <c r="D23" s="26">
        <v>0.0056</v>
      </c>
      <c r="E23" s="27">
        <v>0.0097</v>
      </c>
      <c r="F23" s="79"/>
      <c r="G23" s="110">
        <f>IF(F23=0,"",IF(F23&lt;C23,"Atenção, observar os intervalos!",IF(F23&gt;E23,"Atenção, observar os intervalos!","")))</f>
      </c>
      <c r="H23" s="103" t="s">
        <v>68</v>
      </c>
      <c r="I23" s="104">
        <f t="shared" si="0"/>
        <v>0</v>
      </c>
      <c r="J23" s="111"/>
      <c r="R23" s="85"/>
      <c r="S23" s="85"/>
    </row>
    <row r="24" spans="2:19" ht="15.75">
      <c r="B24" s="21" t="s">
        <v>28</v>
      </c>
      <c r="C24" s="25">
        <v>0.0102</v>
      </c>
      <c r="D24" s="26">
        <v>0.0111</v>
      </c>
      <c r="E24" s="27">
        <v>0.0121</v>
      </c>
      <c r="F24" s="79"/>
      <c r="G24" s="110">
        <f>IF(F24=0,"",IF(F24&lt;C24,"Atenção, observar os intervalos!",IF(F24&gt;E24,"Atenção, observar os intervalos!","")))</f>
      </c>
      <c r="H24" s="103" t="s">
        <v>69</v>
      </c>
      <c r="I24" s="104">
        <f t="shared" si="0"/>
        <v>0</v>
      </c>
      <c r="J24" s="111"/>
      <c r="R24" s="85"/>
      <c r="S24" s="85"/>
    </row>
    <row r="25" spans="2:19" ht="15.75">
      <c r="B25" s="21" t="s">
        <v>29</v>
      </c>
      <c r="C25" s="28">
        <v>0.0664</v>
      </c>
      <c r="D25" s="29">
        <v>0.073</v>
      </c>
      <c r="E25" s="30">
        <v>0.0869</v>
      </c>
      <c r="F25" s="79"/>
      <c r="G25" s="110">
        <f>IF(F25=0,"",IF(F25&lt;C25,"Atenção, observar os intervalos!",IF(F25&gt;E25,"Atenção, observar os intervalos!","")))</f>
      </c>
      <c r="H25" s="103" t="s">
        <v>70</v>
      </c>
      <c r="I25" s="104">
        <f t="shared" si="0"/>
        <v>0</v>
      </c>
      <c r="J25" s="103"/>
      <c r="R25" s="85"/>
      <c r="S25" s="85"/>
    </row>
    <row r="26" spans="2:19" ht="15.75">
      <c r="B26" s="56" t="s">
        <v>30</v>
      </c>
      <c r="C26" s="57"/>
      <c r="D26" s="57"/>
      <c r="E26" s="58"/>
      <c r="F26" s="80"/>
      <c r="G26" s="110"/>
      <c r="H26" s="103" t="s">
        <v>71</v>
      </c>
      <c r="I26" s="104">
        <f t="shared" si="0"/>
        <v>0</v>
      </c>
      <c r="J26" s="103"/>
      <c r="R26" s="85"/>
      <c r="S26" s="85"/>
    </row>
    <row r="27" spans="2:19" ht="15.75">
      <c r="B27" s="59" t="s">
        <v>31</v>
      </c>
      <c r="C27" s="60"/>
      <c r="D27" s="60"/>
      <c r="E27" s="61"/>
      <c r="F27" s="80"/>
      <c r="G27" s="110"/>
      <c r="H27" s="103" t="s">
        <v>72</v>
      </c>
      <c r="I27" s="104">
        <f t="shared" si="0"/>
        <v>0.045</v>
      </c>
      <c r="J27" s="103"/>
      <c r="R27" s="85"/>
      <c r="S27" s="85"/>
    </row>
    <row r="28" spans="2:19" ht="16.5" thickBot="1">
      <c r="B28" s="62" t="s">
        <v>32</v>
      </c>
      <c r="C28" s="63"/>
      <c r="D28" s="63"/>
      <c r="E28" s="63"/>
      <c r="F28" s="3">
        <v>0.045</v>
      </c>
      <c r="G28" s="110"/>
      <c r="H28" s="103"/>
      <c r="I28" s="112"/>
      <c r="J28" s="112"/>
      <c r="K28" s="113"/>
      <c r="L28" s="114"/>
      <c r="M28" s="115"/>
      <c r="N28" s="115"/>
      <c r="O28" s="116"/>
      <c r="R28" s="85"/>
      <c r="S28" s="85"/>
    </row>
    <row r="29" spans="8:18" ht="12.75">
      <c r="H29" s="103"/>
      <c r="I29" s="112"/>
      <c r="J29" s="112"/>
      <c r="K29" s="113"/>
      <c r="L29" s="114"/>
      <c r="M29" s="114"/>
      <c r="N29" s="114"/>
      <c r="R29" s="84"/>
    </row>
    <row r="30" spans="2:19" ht="15.75">
      <c r="B30" s="64" t="s">
        <v>33</v>
      </c>
      <c r="C30" s="64"/>
      <c r="D30" s="64"/>
      <c r="E30" s="64"/>
      <c r="F30" s="32">
        <f>(((1+I19+I21+I22)*(1+I23)*(1+I24))/(1-I25-I26))-1</f>
        <v>0</v>
      </c>
      <c r="G30" s="117"/>
      <c r="H30" s="111" t="s">
        <v>61</v>
      </c>
      <c r="I30" s="111" t="s">
        <v>62</v>
      </c>
      <c r="J30" s="111" t="s">
        <v>63</v>
      </c>
      <c r="R30" s="85"/>
      <c r="S30" s="85"/>
    </row>
    <row r="31" spans="2:19" ht="16.5" thickBot="1">
      <c r="B31" s="47" t="s">
        <v>34</v>
      </c>
      <c r="C31" s="48"/>
      <c r="D31" s="48"/>
      <c r="E31" s="48"/>
      <c r="F31" s="33">
        <f>(((1+I19+I21+I22)*(1+I23)*(1+I24))/(1-I25-I26-I27))-1</f>
        <v>0.04712041884816753</v>
      </c>
      <c r="G31" s="46"/>
      <c r="H31" s="111">
        <v>0.2034</v>
      </c>
      <c r="I31" s="111">
        <v>0.2212</v>
      </c>
      <c r="J31" s="111">
        <v>0.25</v>
      </c>
      <c r="R31" s="85"/>
      <c r="S31" s="85"/>
    </row>
    <row r="33" spans="2:6" ht="48" customHeight="1">
      <c r="B33" s="49" t="s">
        <v>35</v>
      </c>
      <c r="C33" s="49"/>
      <c r="D33" s="49"/>
      <c r="E33" s="49"/>
      <c r="F33" s="49"/>
    </row>
    <row r="35" spans="2:6" ht="12.75">
      <c r="B35" s="50" t="s">
        <v>36</v>
      </c>
      <c r="C35" s="50"/>
      <c r="D35" s="50"/>
      <c r="E35" s="50"/>
      <c r="F35" s="50"/>
    </row>
    <row r="36" spans="2:6" ht="12.75">
      <c r="B36" s="51" t="s">
        <v>37</v>
      </c>
      <c r="C36" s="51"/>
      <c r="D36" s="51"/>
      <c r="E36" s="51"/>
      <c r="F36" s="51"/>
    </row>
    <row r="37" ht="22.5" customHeight="1">
      <c r="F37" s="34"/>
    </row>
    <row r="38" ht="12.75">
      <c r="B38" s="87"/>
    </row>
    <row r="39" spans="2:5" ht="12.75">
      <c r="B39" s="118" t="s">
        <v>96</v>
      </c>
      <c r="C39" s="37"/>
      <c r="D39" s="37"/>
      <c r="E39" s="76"/>
    </row>
    <row r="40" spans="2:5" ht="12.75">
      <c r="B40" s="119" t="s">
        <v>98</v>
      </c>
      <c r="C40" s="81"/>
      <c r="D40" s="81"/>
      <c r="E40" s="76"/>
    </row>
    <row r="41" spans="2:4" ht="12.75">
      <c r="B41" s="120"/>
      <c r="C41" s="120"/>
      <c r="D41" s="120"/>
    </row>
    <row r="42" spans="2:4" ht="12.75">
      <c r="B42" s="120"/>
      <c r="C42" s="120"/>
      <c r="D42" s="120"/>
    </row>
    <row r="44" spans="2:4" ht="12.75">
      <c r="B44" s="121"/>
      <c r="C44" s="121"/>
      <c r="D44" s="121"/>
    </row>
    <row r="45" spans="2:5" ht="12.75">
      <c r="B45" s="118" t="s">
        <v>97</v>
      </c>
      <c r="C45" s="82"/>
      <c r="D45" s="82"/>
      <c r="E45" s="76"/>
    </row>
    <row r="46" spans="2:5" ht="12.75">
      <c r="B46" s="119" t="s">
        <v>38</v>
      </c>
      <c r="C46" s="81"/>
      <c r="D46" s="81"/>
      <c r="E46" s="76"/>
    </row>
  </sheetData>
  <sheetProtection password="C637" sheet="1" selectLockedCells="1"/>
  <mergeCells count="19">
    <mergeCell ref="B2:F2"/>
    <mergeCell ref="C3:F3"/>
    <mergeCell ref="C4:F4"/>
    <mergeCell ref="C5:F5"/>
    <mergeCell ref="C6:F6"/>
    <mergeCell ref="D12:F12"/>
    <mergeCell ref="C7:F7"/>
    <mergeCell ref="C8:F8"/>
    <mergeCell ref="C9:F9"/>
    <mergeCell ref="B31:E31"/>
    <mergeCell ref="B33:F33"/>
    <mergeCell ref="B35:F35"/>
    <mergeCell ref="B36:F36"/>
    <mergeCell ref="D15:F15"/>
    <mergeCell ref="C19:E19"/>
    <mergeCell ref="B26:E26"/>
    <mergeCell ref="B27:E27"/>
    <mergeCell ref="B28:E28"/>
    <mergeCell ref="B30:E30"/>
  </mergeCells>
  <conditionalFormatting sqref="F21:F25">
    <cfRule type="cellIs" priority="13" dxfId="75" operator="between" stopIfTrue="1">
      <formula>$C21</formula>
      <formula>$E21</formula>
    </cfRule>
  </conditionalFormatting>
  <conditionalFormatting sqref="B12:C17">
    <cfRule type="expression" priority="10" dxfId="63" stopIfTrue="1">
      <formula>$C$11=0</formula>
    </cfRule>
    <cfRule type="expression" priority="11" dxfId="63" stopIfTrue="1">
      <formula>$C$11&gt;6</formula>
    </cfRule>
    <cfRule type="expression" priority="12" dxfId="72" stopIfTrue="1">
      <formula>$C12&lt;&gt;$C$11</formula>
    </cfRule>
  </conditionalFormatting>
  <conditionalFormatting sqref="E13">
    <cfRule type="expression" priority="9" dxfId="63" stopIfTrue="1">
      <formula>$D$14&lt;&gt;0</formula>
    </cfRule>
  </conditionalFormatting>
  <conditionalFormatting sqref="E14">
    <cfRule type="expression" priority="8" dxfId="68" stopIfTrue="1">
      <formula>$D$14&lt;&gt;0</formula>
    </cfRule>
  </conditionalFormatting>
  <conditionalFormatting sqref="E16 B30:F30">
    <cfRule type="expression" priority="7" dxfId="63" stopIfTrue="1">
      <formula>$D$17&lt;&gt;0</formula>
    </cfRule>
  </conditionalFormatting>
  <conditionalFormatting sqref="E17">
    <cfRule type="expression" priority="6" dxfId="68" stopIfTrue="1">
      <formula>$D$17&lt;&gt;0</formula>
    </cfRule>
  </conditionalFormatting>
  <conditionalFormatting sqref="B31:F31">
    <cfRule type="expression" priority="5" dxfId="76" stopIfTrue="1">
      <formula>$D$17&lt;&gt;0</formula>
    </cfRule>
  </conditionalFormatting>
  <conditionalFormatting sqref="B36:F36">
    <cfRule type="expression" priority="4" dxfId="63" stopIfTrue="1">
      <formula>$D$17&lt;&gt;0</formula>
    </cfRule>
  </conditionalFormatting>
  <conditionalFormatting sqref="F28">
    <cfRule type="expression" priority="3" dxfId="77" stopIfTrue="1">
      <formula>$D$17&lt;&gt;0</formula>
    </cfRule>
  </conditionalFormatting>
  <conditionalFormatting sqref="B28:E28">
    <cfRule type="expression" priority="2" dxfId="78" stopIfTrue="1">
      <formula>$D$17&lt;&gt;0</formula>
    </cfRule>
  </conditionalFormatting>
  <conditionalFormatting sqref="B35:F35">
    <cfRule type="expression" priority="1" dxfId="63" stopIfTrue="1">
      <formula>$D$17&lt;&gt;0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7" r:id="rId1"/>
  <rowBreaks count="1" manualBreakCount="1">
    <brk id="4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4">
      <selection activeCell="G46" sqref="G46"/>
    </sheetView>
  </sheetViews>
  <sheetFormatPr defaultColWidth="9.140625" defaultRowHeight="12.75"/>
  <cols>
    <col min="1" max="1" width="9.140625" style="125" customWidth="1"/>
    <col min="2" max="2" width="9.421875" style="125" customWidth="1"/>
    <col min="3" max="3" width="54.140625" style="125" customWidth="1"/>
    <col min="4" max="4" width="6.28125" style="125" customWidth="1"/>
    <col min="5" max="5" width="10.28125" style="125" customWidth="1"/>
    <col min="6" max="6" width="10.7109375" style="125" bestFit="1" customWidth="1"/>
    <col min="7" max="7" width="13.28125" style="125" bestFit="1" customWidth="1"/>
    <col min="8" max="8" width="13.140625" style="125" customWidth="1"/>
    <col min="9" max="16384" width="9.140625" style="125" customWidth="1"/>
  </cols>
  <sheetData>
    <row r="1" ht="37.5" customHeight="1">
      <c r="A1" s="83" t="s">
        <v>44</v>
      </c>
    </row>
    <row r="2" spans="1:9" ht="12.75" customHeight="1">
      <c r="A2" s="126" t="s">
        <v>74</v>
      </c>
      <c r="B2" s="126"/>
      <c r="C2" s="126"/>
      <c r="D2" s="126"/>
      <c r="E2" s="126"/>
      <c r="F2" s="126"/>
      <c r="G2" s="126"/>
      <c r="H2" s="126"/>
      <c r="I2" s="127"/>
    </row>
    <row r="3" spans="1:8" ht="15" customHeight="1">
      <c r="A3" s="126"/>
      <c r="B3" s="126"/>
      <c r="C3" s="126"/>
      <c r="D3" s="126"/>
      <c r="E3" s="126"/>
      <c r="F3" s="126"/>
      <c r="G3" s="126"/>
      <c r="H3" s="126"/>
    </row>
    <row r="4" spans="1:8" ht="12.75" customHeight="1">
      <c r="A4" s="128"/>
      <c r="B4" s="128"/>
      <c r="C4" s="128"/>
      <c r="D4" s="128"/>
      <c r="E4" s="128"/>
      <c r="F4" s="128"/>
      <c r="G4" s="128"/>
      <c r="H4" s="128"/>
    </row>
    <row r="5" spans="1:8" ht="12.75" customHeight="1">
      <c r="A5" s="128"/>
      <c r="B5" s="128"/>
      <c r="C5" s="128"/>
      <c r="D5" s="128"/>
      <c r="E5" s="128"/>
      <c r="F5" s="128"/>
      <c r="G5" s="128"/>
      <c r="H5" s="128"/>
    </row>
    <row r="6" spans="1:8" ht="12.75" customHeight="1">
      <c r="A6" s="128"/>
      <c r="B6" s="128"/>
      <c r="C6" s="128"/>
      <c r="D6" s="128"/>
      <c r="E6" s="128"/>
      <c r="F6" s="128"/>
      <c r="G6" s="128"/>
      <c r="H6" s="128"/>
    </row>
    <row r="7" spans="1:8" ht="12.75" customHeight="1">
      <c r="A7" s="128"/>
      <c r="B7" s="128"/>
      <c r="C7" s="128"/>
      <c r="D7" s="128"/>
      <c r="E7" s="128"/>
      <c r="F7" s="128"/>
      <c r="G7" s="128"/>
      <c r="H7" s="128"/>
    </row>
    <row r="8" spans="1:7" ht="15.75" customHeight="1">
      <c r="A8" s="129" t="str">
        <f>'P. BDI'!B3</f>
        <v>Edital :</v>
      </c>
      <c r="B8" s="129"/>
      <c r="C8" s="35" t="str">
        <f>'P. BDI'!C3:F3</f>
        <v>TP -xxx</v>
      </c>
      <c r="D8" s="129" t="str">
        <f>Orçamento!D5</f>
        <v>ML Lombadas</v>
      </c>
      <c r="E8" s="129"/>
      <c r="F8" s="131">
        <f>Orçamento!F5</f>
        <v>150</v>
      </c>
      <c r="G8" s="132"/>
    </row>
    <row r="9" spans="1:9" ht="12.75">
      <c r="A9" s="129" t="str">
        <f>'P. BDI'!B4</f>
        <v>Tomador: </v>
      </c>
      <c r="B9" s="129"/>
      <c r="C9" s="130" t="str">
        <f>'P. BDI'!C4:F4</f>
        <v>Prefeitura Municipal de Dois Vizinhos - PR</v>
      </c>
      <c r="D9" s="129" t="str">
        <f>Orçamento!D6</f>
        <v>ML F. Elevada</v>
      </c>
      <c r="E9" s="129"/>
      <c r="F9" s="131">
        <f>Orçamento!F6</f>
        <v>150</v>
      </c>
      <c r="G9" s="132"/>
      <c r="I9" s="133"/>
    </row>
    <row r="10" spans="1:8" ht="12.75">
      <c r="A10" s="129" t="str">
        <f>'P. BDI'!B5</f>
        <v>Empreendimento: </v>
      </c>
      <c r="B10" s="129"/>
      <c r="C10" s="134" t="str">
        <f>'P. BDI'!C5:F5</f>
        <v>LOMBADAS E FAIXAS ELEVADAS ASFALTICAS</v>
      </c>
      <c r="D10" s="129" t="s">
        <v>76</v>
      </c>
      <c r="E10" s="129"/>
      <c r="F10" s="135">
        <f>F40</f>
        <v>0</v>
      </c>
      <c r="G10" s="136"/>
      <c r="H10" s="137"/>
    </row>
    <row r="11" spans="1:8" ht="12.75">
      <c r="A11" s="129" t="str">
        <f>'P. BDI'!B6</f>
        <v>Local da Obra:</v>
      </c>
      <c r="B11" s="129"/>
      <c r="C11" s="130" t="str">
        <f>'P. BDI'!C6:F6</f>
        <v>VARIAS RUAS</v>
      </c>
      <c r="D11" s="138" t="s">
        <v>58</v>
      </c>
      <c r="E11" s="138"/>
      <c r="F11" s="139">
        <f>Orçamento!F8</f>
        <v>0</v>
      </c>
      <c r="G11" s="140"/>
      <c r="H11" s="137"/>
    </row>
    <row r="12" spans="1:8" ht="12.75">
      <c r="A12" s="129" t="str">
        <f>'P. BDI'!B7</f>
        <v>Empresa Prop.:</v>
      </c>
      <c r="B12" s="129"/>
      <c r="C12" s="35" t="str">
        <f>'P. BDI'!C7:F7</f>
        <v>xxxxxxxxxxxxxx</v>
      </c>
      <c r="D12" s="138"/>
      <c r="E12" s="137"/>
      <c r="F12" s="137"/>
      <c r="G12" s="137"/>
      <c r="H12" s="137"/>
    </row>
    <row r="13" spans="1:8" ht="12.75">
      <c r="A13" s="129" t="str">
        <f>'P. BDI'!B8</f>
        <v>CNPJ:</v>
      </c>
      <c r="B13" s="129"/>
      <c r="C13" s="35" t="str">
        <f>'P. BDI'!C8:F8</f>
        <v>xxxxxxxxxxxxxx</v>
      </c>
      <c r="D13" s="138"/>
      <c r="E13" s="137"/>
      <c r="F13" s="137"/>
      <c r="G13" s="137"/>
      <c r="H13" s="137"/>
    </row>
    <row r="14" spans="1:8" ht="12.75">
      <c r="A14" s="129" t="str">
        <f>'P. BDI'!B9</f>
        <v>Data Base:</v>
      </c>
      <c r="B14" s="129"/>
      <c r="C14" s="36" t="str">
        <f>'P. BDI'!C9:F9</f>
        <v>xxxxxxxxxxxxxx</v>
      </c>
      <c r="D14" s="138"/>
      <c r="E14" s="138"/>
      <c r="F14" s="141"/>
      <c r="G14" s="102"/>
      <c r="H14" s="102"/>
    </row>
    <row r="15" spans="1:8" ht="12.75">
      <c r="A15" s="129" t="s">
        <v>73</v>
      </c>
      <c r="B15" s="129"/>
      <c r="C15" s="142">
        <f>'P. BDI'!F31</f>
        <v>0.04712041884816753</v>
      </c>
      <c r="D15" s="138"/>
      <c r="E15" s="138"/>
      <c r="F15" s="141"/>
      <c r="G15" s="102"/>
      <c r="H15" s="102"/>
    </row>
    <row r="16" spans="1:8" ht="12.75">
      <c r="A16" s="143"/>
      <c r="B16" s="144"/>
      <c r="C16" s="145"/>
      <c r="D16" s="137"/>
      <c r="E16" s="137"/>
      <c r="F16" s="137"/>
      <c r="G16" s="137"/>
      <c r="H16" s="137"/>
    </row>
    <row r="17" spans="1:8" ht="12.75">
      <c r="A17" s="143"/>
      <c r="B17" s="144"/>
      <c r="C17" s="145"/>
      <c r="D17" s="137"/>
      <c r="E17" s="137"/>
      <c r="F17" s="137"/>
      <c r="G17" s="137"/>
      <c r="H17" s="137"/>
    </row>
    <row r="18" spans="1:8" ht="12.75">
      <c r="A18" s="143"/>
      <c r="B18" s="144"/>
      <c r="C18" s="145"/>
      <c r="D18" s="137"/>
      <c r="E18" s="137"/>
      <c r="F18" s="137"/>
      <c r="G18" s="137"/>
      <c r="H18" s="137"/>
    </row>
    <row r="19" spans="1:8" ht="12.75">
      <c r="A19" s="143"/>
      <c r="B19" s="144"/>
      <c r="C19" s="145"/>
      <c r="D19" s="137"/>
      <c r="E19" s="137"/>
      <c r="F19" s="137"/>
      <c r="G19" s="137"/>
      <c r="H19" s="137"/>
    </row>
    <row r="20" spans="1:8" ht="12.75">
      <c r="A20" s="143"/>
      <c r="B20" s="144"/>
      <c r="C20" s="145"/>
      <c r="D20" s="137"/>
      <c r="E20" s="137"/>
      <c r="F20" s="137"/>
      <c r="G20" s="137"/>
      <c r="H20" s="137"/>
    </row>
    <row r="21" spans="1:8" ht="12.75">
      <c r="A21" s="143"/>
      <c r="B21" s="144"/>
      <c r="C21" s="145"/>
      <c r="D21" s="137"/>
      <c r="E21" s="137"/>
      <c r="F21" s="137"/>
      <c r="G21" s="137"/>
      <c r="H21" s="137"/>
    </row>
    <row r="22" spans="1:8" ht="12.75">
      <c r="A22" s="143"/>
      <c r="B22" s="144"/>
      <c r="C22" s="145"/>
      <c r="D22" s="137"/>
      <c r="E22" s="137"/>
      <c r="F22" s="137"/>
      <c r="G22" s="137"/>
      <c r="H22" s="137"/>
    </row>
    <row r="23" spans="1:8" ht="12.75">
      <c r="A23" s="143"/>
      <c r="B23" s="144"/>
      <c r="C23" s="145"/>
      <c r="D23" s="137"/>
      <c r="E23" s="137"/>
      <c r="F23" s="137"/>
      <c r="G23" s="137"/>
      <c r="H23" s="137"/>
    </row>
    <row r="24" spans="1:8" ht="12.75">
      <c r="A24" s="143"/>
      <c r="B24" s="144"/>
      <c r="C24" s="145"/>
      <c r="D24" s="137"/>
      <c r="E24" s="137"/>
      <c r="F24" s="137"/>
      <c r="G24" s="137"/>
      <c r="H24" s="137"/>
    </row>
    <row r="25" spans="2:8" ht="12.75">
      <c r="B25" s="146" t="s">
        <v>49</v>
      </c>
      <c r="C25" s="146" t="s">
        <v>75</v>
      </c>
      <c r="D25" s="147" t="s">
        <v>78</v>
      </c>
      <c r="E25" s="147"/>
      <c r="F25" s="147" t="s">
        <v>77</v>
      </c>
      <c r="G25" s="147"/>
      <c r="H25" s="146" t="s">
        <v>79</v>
      </c>
    </row>
    <row r="26" spans="2:8" ht="12.75">
      <c r="B26" s="148">
        <f>Orçamento!A16</f>
        <v>1</v>
      </c>
      <c r="C26" s="38" t="str">
        <f>Orçamento!C16</f>
        <v>LOMBADA ASFALTICA </v>
      </c>
      <c r="D26" s="149" t="e">
        <f>F26/$F$10</f>
        <v>#DIV/0!</v>
      </c>
      <c r="E26" s="149"/>
      <c r="F26" s="150">
        <f>Orçamento!H16</f>
        <v>0</v>
      </c>
      <c r="G26" s="150"/>
      <c r="H26" s="151">
        <f>F26</f>
        <v>0</v>
      </c>
    </row>
    <row r="27" spans="2:8" ht="12.75">
      <c r="B27" s="148">
        <f>Orçamento!A24</f>
        <v>2</v>
      </c>
      <c r="C27" s="38" t="str">
        <f>Orçamento!C24</f>
        <v>FAIXA ELEVADA ASFALTICA</v>
      </c>
      <c r="D27" s="149" t="e">
        <f>F27/$F$10</f>
        <v>#DIV/0!</v>
      </c>
      <c r="E27" s="149"/>
      <c r="F27" s="150">
        <f>Orçamento!H24</f>
        <v>0</v>
      </c>
      <c r="G27" s="150"/>
      <c r="H27" s="151">
        <f>H26+F27</f>
        <v>0</v>
      </c>
    </row>
    <row r="28" spans="2:8" ht="12.75">
      <c r="B28" s="148"/>
      <c r="C28" s="38"/>
      <c r="D28" s="149"/>
      <c r="E28" s="149"/>
      <c r="F28" s="150"/>
      <c r="G28" s="150"/>
      <c r="H28" s="151"/>
    </row>
    <row r="29" spans="2:8" ht="12.75">
      <c r="B29" s="148"/>
      <c r="C29" s="38"/>
      <c r="D29" s="149"/>
      <c r="E29" s="149"/>
      <c r="F29" s="150"/>
      <c r="G29" s="150"/>
      <c r="H29" s="151"/>
    </row>
    <row r="30" spans="2:8" ht="12.75">
      <c r="B30" s="148"/>
      <c r="C30" s="38"/>
      <c r="D30" s="149"/>
      <c r="E30" s="149"/>
      <c r="F30" s="150"/>
      <c r="G30" s="150"/>
      <c r="H30" s="151"/>
    </row>
    <row r="31" spans="2:8" ht="12.75">
      <c r="B31" s="148"/>
      <c r="C31" s="38"/>
      <c r="D31" s="149"/>
      <c r="E31" s="149"/>
      <c r="F31" s="150"/>
      <c r="G31" s="150"/>
      <c r="H31" s="151"/>
    </row>
    <row r="32" spans="2:8" ht="12.75">
      <c r="B32" s="148"/>
      <c r="C32" s="38"/>
      <c r="D32" s="149"/>
      <c r="E32" s="149"/>
      <c r="F32" s="150"/>
      <c r="G32" s="150"/>
      <c r="H32" s="151"/>
    </row>
    <row r="33" spans="2:8" ht="12.75">
      <c r="B33" s="148"/>
      <c r="C33" s="38"/>
      <c r="D33" s="149"/>
      <c r="E33" s="149"/>
      <c r="F33" s="150"/>
      <c r="G33" s="150"/>
      <c r="H33" s="151"/>
    </row>
    <row r="34" spans="2:8" ht="12.75">
      <c r="B34" s="148"/>
      <c r="C34" s="42"/>
      <c r="D34" s="152"/>
      <c r="E34" s="152"/>
      <c r="F34" s="152"/>
      <c r="G34" s="152"/>
      <c r="H34" s="153"/>
    </row>
    <row r="35" spans="2:8" ht="12.75">
      <c r="B35" s="148"/>
      <c r="C35" s="38"/>
      <c r="D35" s="152"/>
      <c r="E35" s="152"/>
      <c r="F35" s="152"/>
      <c r="G35" s="152"/>
      <c r="H35" s="153"/>
    </row>
    <row r="36" spans="2:8" ht="12.75">
      <c r="B36" s="148"/>
      <c r="C36" s="38"/>
      <c r="D36" s="152"/>
      <c r="E36" s="152"/>
      <c r="F36" s="154"/>
      <c r="G36" s="155"/>
      <c r="H36" s="153"/>
    </row>
    <row r="37" spans="2:8" ht="12.75">
      <c r="B37" s="148"/>
      <c r="C37" s="38"/>
      <c r="D37" s="156"/>
      <c r="E37" s="156"/>
      <c r="F37" s="152"/>
      <c r="G37" s="152"/>
      <c r="H37" s="153"/>
    </row>
    <row r="38" spans="2:8" ht="12.75">
      <c r="B38" s="148"/>
      <c r="C38" s="38"/>
      <c r="D38" s="156"/>
      <c r="E38" s="156"/>
      <c r="F38" s="152"/>
      <c r="G38" s="152"/>
      <c r="H38" s="153"/>
    </row>
    <row r="39" spans="2:8" ht="12.75">
      <c r="B39" s="157"/>
      <c r="C39" s="39"/>
      <c r="D39" s="158"/>
      <c r="E39" s="158"/>
      <c r="F39" s="159"/>
      <c r="G39" s="159"/>
      <c r="H39" s="160"/>
    </row>
    <row r="40" spans="2:8" ht="12.75">
      <c r="B40" s="161" t="s">
        <v>80</v>
      </c>
      <c r="C40" s="161"/>
      <c r="D40" s="162" t="e">
        <f>SUM(D26:E33)</f>
        <v>#DIV/0!</v>
      </c>
      <c r="E40" s="147"/>
      <c r="F40" s="163">
        <f>SUM(F26:G38)</f>
        <v>0</v>
      </c>
      <c r="G40" s="147"/>
      <c r="H40" s="164">
        <f>H27</f>
        <v>0</v>
      </c>
    </row>
    <row r="44" ht="13.5" customHeight="1"/>
    <row r="46" spans="3:7" ht="12.75">
      <c r="C46" s="165"/>
      <c r="D46" s="118" t="s">
        <v>96</v>
      </c>
      <c r="E46" s="82"/>
      <c r="F46" s="124"/>
      <c r="G46" s="122"/>
    </row>
    <row r="47" spans="3:7" ht="12.75">
      <c r="C47" s="165"/>
      <c r="D47" s="119" t="s">
        <v>98</v>
      </c>
      <c r="E47" s="123"/>
      <c r="F47" s="122"/>
      <c r="G47" s="122"/>
    </row>
    <row r="48" spans="3:5" ht="12.75">
      <c r="C48" s="34"/>
      <c r="D48" s="120"/>
      <c r="E48" s="34"/>
    </row>
    <row r="49" spans="3:5" ht="12.75">
      <c r="C49" s="34"/>
      <c r="D49" s="120"/>
      <c r="E49" s="34"/>
    </row>
    <row r="50" spans="3:5" ht="12.75">
      <c r="C50" s="87"/>
      <c r="D50" s="31"/>
      <c r="E50" s="87"/>
    </row>
    <row r="51" spans="3:5" ht="12.75">
      <c r="C51" s="87"/>
      <c r="D51" s="87"/>
      <c r="E51" s="87"/>
    </row>
    <row r="52" spans="3:7" ht="12.75">
      <c r="C52" s="165"/>
      <c r="D52" s="118" t="s">
        <v>97</v>
      </c>
      <c r="E52" s="82"/>
      <c r="F52" s="124"/>
      <c r="G52" s="122"/>
    </row>
    <row r="53" spans="3:7" ht="12.75">
      <c r="C53" s="165"/>
      <c r="D53" s="119" t="s">
        <v>38</v>
      </c>
      <c r="E53" s="123"/>
      <c r="F53" s="122"/>
      <c r="G53" s="122"/>
    </row>
  </sheetData>
  <sheetProtection password="C637" sheet="1" selectLockedCells="1"/>
  <mergeCells count="49">
    <mergeCell ref="F11:G11"/>
    <mergeCell ref="F9:G9"/>
    <mergeCell ref="D9:E9"/>
    <mergeCell ref="A2:H3"/>
    <mergeCell ref="A8:B8"/>
    <mergeCell ref="D8:E8"/>
    <mergeCell ref="F8:G8"/>
    <mergeCell ref="A9:B9"/>
    <mergeCell ref="D10:E10"/>
    <mergeCell ref="F10:G10"/>
    <mergeCell ref="D35:E35"/>
    <mergeCell ref="D36:E36"/>
    <mergeCell ref="D34:E34"/>
    <mergeCell ref="D31:E31"/>
    <mergeCell ref="A10:B10"/>
    <mergeCell ref="A11:B11"/>
    <mergeCell ref="F25:G25"/>
    <mergeCell ref="F26:G26"/>
    <mergeCell ref="A12:B12"/>
    <mergeCell ref="A13:B13"/>
    <mergeCell ref="A14:B14"/>
    <mergeCell ref="A15:B15"/>
    <mergeCell ref="F35:G35"/>
    <mergeCell ref="F36:G36"/>
    <mergeCell ref="F31:G31"/>
    <mergeCell ref="D30:E30"/>
    <mergeCell ref="D25:E25"/>
    <mergeCell ref="D26:E26"/>
    <mergeCell ref="D28:E28"/>
    <mergeCell ref="D27:E27"/>
    <mergeCell ref="F27:G27"/>
    <mergeCell ref="F34:G34"/>
    <mergeCell ref="F32:G32"/>
    <mergeCell ref="F33:G33"/>
    <mergeCell ref="D32:E32"/>
    <mergeCell ref="D33:E33"/>
    <mergeCell ref="F28:G28"/>
    <mergeCell ref="F29:G29"/>
    <mergeCell ref="D29:E29"/>
    <mergeCell ref="F30:G30"/>
    <mergeCell ref="B40:C40"/>
    <mergeCell ref="F39:G39"/>
    <mergeCell ref="F40:G40"/>
    <mergeCell ref="D39:E39"/>
    <mergeCell ref="D40:E40"/>
    <mergeCell ref="F37:G37"/>
    <mergeCell ref="F38:G38"/>
    <mergeCell ref="D38:E38"/>
    <mergeCell ref="D37:E37"/>
  </mergeCells>
  <conditionalFormatting sqref="C27:C39">
    <cfRule type="expression" priority="73" dxfId="79" stopIfTrue="1">
      <formula>QCI!#REF!=1</formula>
    </cfRule>
    <cfRule type="expression" priority="74" dxfId="80" stopIfTrue="1">
      <formula>QCI!#REF!=2</formula>
    </cfRule>
    <cfRule type="expression" priority="75" dxfId="81" stopIfTrue="1">
      <formula>QCI!#REF!=3</formula>
    </cfRule>
  </conditionalFormatting>
  <conditionalFormatting sqref="C26">
    <cfRule type="expression" priority="1" dxfId="79" stopIfTrue="1">
      <formula>QCI!#REF!=1</formula>
    </cfRule>
    <cfRule type="expression" priority="2" dxfId="80" stopIfTrue="1">
      <formula>QCI!#REF!=2</formula>
    </cfRule>
    <cfRule type="expression" priority="3" dxfId="81" stopIfTrue="1">
      <formula>QCI!#REF!=3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SheetLayoutView="100" zoomScalePageLayoutView="0" workbookViewId="0" topLeftCell="A16">
      <selection activeCell="F20" sqref="F20"/>
    </sheetView>
  </sheetViews>
  <sheetFormatPr defaultColWidth="9.140625" defaultRowHeight="12.75"/>
  <cols>
    <col min="1" max="1" width="9.140625" style="125" customWidth="1"/>
    <col min="2" max="2" width="13.421875" style="125" bestFit="1" customWidth="1"/>
    <col min="3" max="3" width="60.140625" style="125" customWidth="1"/>
    <col min="4" max="4" width="6.28125" style="125" customWidth="1"/>
    <col min="5" max="5" width="10.28125" style="125" customWidth="1"/>
    <col min="6" max="6" width="10.7109375" style="125" bestFit="1" customWidth="1"/>
    <col min="7" max="7" width="11.7109375" style="125" customWidth="1"/>
    <col min="8" max="8" width="13.140625" style="125" customWidth="1"/>
    <col min="9" max="14" width="9.140625" style="125" customWidth="1"/>
    <col min="15" max="15" width="11.7109375" style="125" bestFit="1" customWidth="1"/>
    <col min="16" max="16384" width="9.140625" style="125" customWidth="1"/>
  </cols>
  <sheetData>
    <row r="1" ht="28.5" customHeight="1">
      <c r="A1" s="83" t="s">
        <v>44</v>
      </c>
    </row>
    <row r="2" spans="1:8" ht="12.75" customHeight="1">
      <c r="A2" s="126" t="s">
        <v>46</v>
      </c>
      <c r="B2" s="126"/>
      <c r="C2" s="126"/>
      <c r="D2" s="126"/>
      <c r="E2" s="126"/>
      <c r="F2" s="126"/>
      <c r="G2" s="126"/>
      <c r="H2" s="126"/>
    </row>
    <row r="3" spans="1:8" ht="15" customHeight="1">
      <c r="A3" s="126"/>
      <c r="B3" s="126"/>
      <c r="C3" s="126"/>
      <c r="D3" s="126"/>
      <c r="E3" s="126"/>
      <c r="F3" s="126"/>
      <c r="G3" s="126"/>
      <c r="H3" s="126"/>
    </row>
    <row r="4" spans="1:8" ht="12.75" customHeight="1">
      <c r="A4" s="128"/>
      <c r="B4" s="128"/>
      <c r="C4" s="128"/>
      <c r="D4" s="128"/>
      <c r="E4" s="128"/>
      <c r="F4" s="128"/>
      <c r="G4" s="128"/>
      <c r="H4" s="128"/>
    </row>
    <row r="5" spans="1:11" ht="15.75" customHeight="1">
      <c r="A5" s="129" t="str">
        <f>'P. BDI'!B3</f>
        <v>Edital :</v>
      </c>
      <c r="B5" s="129"/>
      <c r="C5" s="35" t="str">
        <f>QCI!C8</f>
        <v>TP -xxx</v>
      </c>
      <c r="D5" s="129" t="s">
        <v>143</v>
      </c>
      <c r="E5" s="129"/>
      <c r="F5" s="131">
        <v>150</v>
      </c>
      <c r="G5" s="132"/>
      <c r="K5" s="169"/>
    </row>
    <row r="6" spans="1:7" ht="12.75">
      <c r="A6" s="129" t="str">
        <f>'P. BDI'!B4</f>
        <v>Tomador: </v>
      </c>
      <c r="B6" s="129"/>
      <c r="C6" s="130" t="str">
        <f>QCI!C9</f>
        <v>Prefeitura Municipal de Dois Vizinhos - PR</v>
      </c>
      <c r="D6" s="129" t="s">
        <v>144</v>
      </c>
      <c r="E6" s="129"/>
      <c r="F6" s="131">
        <v>150</v>
      </c>
      <c r="G6" s="132"/>
    </row>
    <row r="7" spans="1:8" ht="12.75">
      <c r="A7" s="129" t="str">
        <f>'P. BDI'!B5</f>
        <v>Empreendimento: </v>
      </c>
      <c r="B7" s="129"/>
      <c r="C7" s="130" t="str">
        <f>QCI!C10</f>
        <v>LOMBADAS E FAIXAS ELEVADAS ASFALTICAS</v>
      </c>
      <c r="D7" s="138"/>
      <c r="E7" s="137"/>
      <c r="F7" s="137"/>
      <c r="G7" s="137"/>
      <c r="H7" s="137"/>
    </row>
    <row r="8" spans="1:8" ht="12.75">
      <c r="A8" s="129" t="str">
        <f>'P. BDI'!B6</f>
        <v>Local da Obra:</v>
      </c>
      <c r="B8" s="129"/>
      <c r="C8" s="130" t="str">
        <f>QCI!C11</f>
        <v>VARIAS RUAS</v>
      </c>
      <c r="D8" s="129" t="s">
        <v>145</v>
      </c>
      <c r="E8" s="129"/>
      <c r="F8" s="135">
        <f>H36/(F5+F6)</f>
        <v>0</v>
      </c>
      <c r="G8" s="136"/>
      <c r="H8" s="137"/>
    </row>
    <row r="9" spans="1:8" ht="12.75">
      <c r="A9" s="129" t="str">
        <f>'P. BDI'!B7</f>
        <v>Empresa Prop.:</v>
      </c>
      <c r="B9" s="129"/>
      <c r="C9" s="35" t="str">
        <f>QCI!C12</f>
        <v>xxxxxxxxxxxxxx</v>
      </c>
      <c r="D9" s="138"/>
      <c r="E9" s="137"/>
      <c r="F9" s="137"/>
      <c r="G9" s="137"/>
      <c r="H9" s="137"/>
    </row>
    <row r="10" spans="1:8" ht="12.75">
      <c r="A10" s="129" t="str">
        <f>'P. BDI'!B8</f>
        <v>CNPJ:</v>
      </c>
      <c r="B10" s="129"/>
      <c r="C10" s="35" t="str">
        <f>QCI!C13</f>
        <v>xxxxxxxxxxxxxx</v>
      </c>
      <c r="D10" s="138"/>
      <c r="E10" s="137"/>
      <c r="F10" s="137"/>
      <c r="G10" s="137"/>
      <c r="H10" s="137"/>
    </row>
    <row r="11" spans="1:8" ht="12.75">
      <c r="A11" s="129" t="str">
        <f>'P. BDI'!B9</f>
        <v>Data Base:</v>
      </c>
      <c r="B11" s="129"/>
      <c r="C11" s="41" t="str">
        <f>QCI!C14</f>
        <v>xxxxxxxxxxxxxx</v>
      </c>
      <c r="D11" s="138"/>
      <c r="E11" s="138"/>
      <c r="F11" s="141"/>
      <c r="G11" s="102"/>
      <c r="H11" s="102"/>
    </row>
    <row r="12" spans="1:8" ht="12.75">
      <c r="A12" s="129" t="s">
        <v>73</v>
      </c>
      <c r="B12" s="129"/>
      <c r="C12" s="142">
        <f>QCI!C15</f>
        <v>0.04712041884816753</v>
      </c>
      <c r="D12" s="138"/>
      <c r="E12" s="138"/>
      <c r="F12" s="141"/>
      <c r="G12" s="102"/>
      <c r="H12" s="102"/>
    </row>
    <row r="13" spans="1:8" ht="12.75">
      <c r="A13" s="143"/>
      <c r="B13" s="144"/>
      <c r="C13" s="145"/>
      <c r="D13" s="137"/>
      <c r="E13" s="137"/>
      <c r="F13" s="137"/>
      <c r="G13" s="137"/>
      <c r="H13" s="137"/>
    </row>
    <row r="14" spans="1:8" s="171" customFormat="1" ht="25.5" customHeight="1">
      <c r="A14" s="170" t="s">
        <v>49</v>
      </c>
      <c r="B14" s="170" t="s">
        <v>50</v>
      </c>
      <c r="C14" s="170" t="s">
        <v>51</v>
      </c>
      <c r="D14" s="170" t="s">
        <v>110</v>
      </c>
      <c r="E14" s="170" t="s">
        <v>53</v>
      </c>
      <c r="F14" s="170" t="s">
        <v>52</v>
      </c>
      <c r="G14" s="170" t="s">
        <v>54</v>
      </c>
      <c r="H14" s="170" t="s">
        <v>55</v>
      </c>
    </row>
    <row r="15" spans="1:8" s="171" customFormat="1" ht="14.25" customHeight="1">
      <c r="A15" s="172"/>
      <c r="B15" s="173"/>
      <c r="C15" s="173"/>
      <c r="D15" s="173"/>
      <c r="E15" s="173"/>
      <c r="F15" s="173"/>
      <c r="G15" s="173"/>
      <c r="H15" s="174"/>
    </row>
    <row r="16" spans="1:8" s="127" customFormat="1" ht="12.75">
      <c r="A16" s="175">
        <v>1</v>
      </c>
      <c r="B16" s="175" t="s">
        <v>161</v>
      </c>
      <c r="C16" s="175" t="s">
        <v>141</v>
      </c>
      <c r="D16" s="176"/>
      <c r="E16" s="177"/>
      <c r="F16" s="178"/>
      <c r="G16" s="178" t="s">
        <v>1</v>
      </c>
      <c r="H16" s="179">
        <f>SUM(H17:H23)</f>
        <v>0</v>
      </c>
    </row>
    <row r="17" spans="1:8" s="127" customFormat="1" ht="12.75">
      <c r="A17" s="180"/>
      <c r="B17" s="181"/>
      <c r="C17" s="44"/>
      <c r="D17" s="181"/>
      <c r="E17" s="182"/>
      <c r="F17" s="182"/>
      <c r="G17" s="183"/>
      <c r="H17" s="184"/>
    </row>
    <row r="18" spans="1:8" s="127" customFormat="1" ht="12.75">
      <c r="A18" s="180"/>
      <c r="B18" s="181" t="s">
        <v>119</v>
      </c>
      <c r="C18" s="43" t="s">
        <v>120</v>
      </c>
      <c r="D18" s="43" t="s">
        <v>0</v>
      </c>
      <c r="E18" s="182">
        <f>F5*3.7</f>
        <v>555</v>
      </c>
      <c r="F18" s="167"/>
      <c r="G18" s="183">
        <f>(F18*$C$12)+F18</f>
        <v>0</v>
      </c>
      <c r="H18" s="184">
        <f>G18*E18</f>
        <v>0</v>
      </c>
    </row>
    <row r="19" spans="1:8" s="127" customFormat="1" ht="12.75">
      <c r="A19" s="180"/>
      <c r="B19" s="181">
        <v>72942</v>
      </c>
      <c r="C19" s="43" t="s">
        <v>100</v>
      </c>
      <c r="D19" s="185" t="s">
        <v>0</v>
      </c>
      <c r="E19" s="182">
        <f>E18</f>
        <v>555</v>
      </c>
      <c r="F19" s="167"/>
      <c r="G19" s="183">
        <f>(F19*$C$12)+F19</f>
        <v>0</v>
      </c>
      <c r="H19" s="184">
        <f>G19*E19</f>
        <v>0</v>
      </c>
    </row>
    <row r="20" spans="1:8" s="127" customFormat="1" ht="33.75">
      <c r="A20" s="180"/>
      <c r="B20" s="181" t="str">
        <f>composiçoes!A3</f>
        <v>COMP 01</v>
      </c>
      <c r="C20" s="43" t="str">
        <f>composiçoes!C3</f>
        <v>CONSTRUÇÃO DE LOMBADA COM APLICAÇÃO DE CONCRETO BETUMINOSO USINADO A QUENTE (CBUQ), COM ESPESSURA VARIAVEL - FAIXA "C" - EXCLUSIVE TRANSPORTE. AF_03/2017</v>
      </c>
      <c r="D20" s="185" t="s">
        <v>102</v>
      </c>
      <c r="E20" s="182">
        <f>0.2962*F5</f>
        <v>44.43</v>
      </c>
      <c r="F20" s="168"/>
      <c r="G20" s="183">
        <f>(F20*$C$12)+F20</f>
        <v>0</v>
      </c>
      <c r="H20" s="184">
        <f>G20*E20</f>
        <v>0</v>
      </c>
    </row>
    <row r="21" spans="1:8" s="127" customFormat="1" ht="22.5">
      <c r="A21" s="180"/>
      <c r="B21" s="181">
        <v>97914</v>
      </c>
      <c r="C21" s="43" t="s">
        <v>106</v>
      </c>
      <c r="D21" s="185" t="s">
        <v>101</v>
      </c>
      <c r="E21" s="182">
        <f>E20*30</f>
        <v>1332.9</v>
      </c>
      <c r="F21" s="167"/>
      <c r="G21" s="183">
        <f>(F21*$C$12)+F21</f>
        <v>0</v>
      </c>
      <c r="H21" s="184">
        <f>G21*E21</f>
        <v>0</v>
      </c>
    </row>
    <row r="22" spans="1:8" s="127" customFormat="1" ht="12.75">
      <c r="A22" s="180"/>
      <c r="B22" s="181"/>
      <c r="C22" s="43"/>
      <c r="D22" s="185"/>
      <c r="E22" s="182"/>
      <c r="F22" s="168"/>
      <c r="G22" s="183"/>
      <c r="H22" s="184"/>
    </row>
    <row r="23" spans="1:8" s="127" customFormat="1" ht="12.75">
      <c r="A23" s="180"/>
      <c r="B23" s="181"/>
      <c r="C23" s="43"/>
      <c r="D23" s="185"/>
      <c r="E23" s="182"/>
      <c r="F23" s="168"/>
      <c r="G23" s="183"/>
      <c r="H23" s="184"/>
    </row>
    <row r="24" spans="1:8" s="127" customFormat="1" ht="12.75">
      <c r="A24" s="175">
        <v>2</v>
      </c>
      <c r="B24" s="175" t="s">
        <v>161</v>
      </c>
      <c r="C24" s="175" t="s">
        <v>142</v>
      </c>
      <c r="D24" s="176"/>
      <c r="E24" s="177"/>
      <c r="F24" s="166"/>
      <c r="G24" s="178" t="s">
        <v>1</v>
      </c>
      <c r="H24" s="179">
        <f>SUM(H25:H32)</f>
        <v>0</v>
      </c>
    </row>
    <row r="25" spans="1:8" s="127" customFormat="1" ht="12.75">
      <c r="A25" s="180"/>
      <c r="B25" s="181"/>
      <c r="C25" s="44"/>
      <c r="D25" s="181"/>
      <c r="E25" s="182"/>
      <c r="F25" s="167"/>
      <c r="G25" s="183"/>
      <c r="H25" s="184"/>
    </row>
    <row r="26" spans="1:8" s="127" customFormat="1" ht="12.75">
      <c r="A26" s="180"/>
      <c r="B26" s="181" t="s">
        <v>119</v>
      </c>
      <c r="C26" s="43" t="s">
        <v>120</v>
      </c>
      <c r="D26" s="43" t="s">
        <v>0</v>
      </c>
      <c r="E26" s="182">
        <f>F6*5.4</f>
        <v>810</v>
      </c>
      <c r="F26" s="167"/>
      <c r="G26" s="183">
        <f>(F26*$C$12)+F26</f>
        <v>0</v>
      </c>
      <c r="H26" s="184">
        <f>G26*E26</f>
        <v>0</v>
      </c>
    </row>
    <row r="27" spans="1:8" s="127" customFormat="1" ht="12.75">
      <c r="A27" s="180"/>
      <c r="B27" s="181">
        <v>72942</v>
      </c>
      <c r="C27" s="43" t="s">
        <v>100</v>
      </c>
      <c r="D27" s="185" t="s">
        <v>0</v>
      </c>
      <c r="E27" s="182">
        <f>E26</f>
        <v>810</v>
      </c>
      <c r="F27" s="167"/>
      <c r="G27" s="183">
        <f>(F27*$C$12)+F27</f>
        <v>0</v>
      </c>
      <c r="H27" s="184">
        <f>G27*E27</f>
        <v>0</v>
      </c>
    </row>
    <row r="28" spans="1:8" s="127" customFormat="1" ht="33.75">
      <c r="A28" s="180"/>
      <c r="B28" s="181" t="str">
        <f>composiçoes!A23</f>
        <v>COMP 02</v>
      </c>
      <c r="C28" s="43" t="str">
        <f>composiçoes!C23</f>
        <v>CONSTRUÇÃO DE FAIXA ELEVADA COM APLICAÇÃO DE CONCRETO BETUMINOSO USINADO A QUENTE (CBUQ), COM ESPESSURA VARIAVEL - FAIXA "C" - EXCLUSIVE TRANSPORTE. AF_03/2017</v>
      </c>
      <c r="D28" s="185" t="s">
        <v>102</v>
      </c>
      <c r="E28" s="182">
        <f>0.47*F6</f>
        <v>70.5</v>
      </c>
      <c r="F28" s="168"/>
      <c r="G28" s="183">
        <f>(F28*$C$12)+F28</f>
        <v>0</v>
      </c>
      <c r="H28" s="184">
        <f>G28*E28</f>
        <v>0</v>
      </c>
    </row>
    <row r="29" spans="1:8" s="127" customFormat="1" ht="22.5">
      <c r="A29" s="180"/>
      <c r="B29" s="181">
        <v>97914</v>
      </c>
      <c r="C29" s="43" t="s">
        <v>106</v>
      </c>
      <c r="D29" s="185" t="s">
        <v>101</v>
      </c>
      <c r="E29" s="182">
        <f>E28*30</f>
        <v>2115</v>
      </c>
      <c r="F29" s="167"/>
      <c r="G29" s="183">
        <f>(F29*$C$12)+F29</f>
        <v>0</v>
      </c>
      <c r="H29" s="184">
        <f>G29*E29</f>
        <v>0</v>
      </c>
    </row>
    <row r="30" spans="1:8" s="127" customFormat="1" ht="22.5">
      <c r="A30" s="180"/>
      <c r="B30" s="181">
        <v>89576</v>
      </c>
      <c r="C30" s="43" t="s">
        <v>146</v>
      </c>
      <c r="D30" s="185" t="s">
        <v>147</v>
      </c>
      <c r="E30" s="182">
        <f>((F5/9)*2)*5.4</f>
        <v>180.00000000000003</v>
      </c>
      <c r="F30" s="167"/>
      <c r="G30" s="183">
        <f>(F30*$C$12)+F30</f>
        <v>0</v>
      </c>
      <c r="H30" s="184">
        <f>G30*E30</f>
        <v>0</v>
      </c>
    </row>
    <row r="31" spans="1:8" s="127" customFormat="1" ht="12.75">
      <c r="A31" s="180"/>
      <c r="B31" s="181"/>
      <c r="C31" s="43"/>
      <c r="D31" s="186"/>
      <c r="E31" s="182"/>
      <c r="F31" s="183"/>
      <c r="G31" s="183"/>
      <c r="H31" s="184"/>
    </row>
    <row r="32" spans="1:8" ht="12.75">
      <c r="A32" s="180"/>
      <c r="B32" s="185"/>
      <c r="C32" s="38"/>
      <c r="D32" s="187"/>
      <c r="E32" s="188"/>
      <c r="F32" s="189"/>
      <c r="G32" s="188"/>
      <c r="H32" s="151"/>
    </row>
    <row r="33" spans="1:8" ht="12.75">
      <c r="A33" s="180"/>
      <c r="B33" s="185"/>
      <c r="C33" s="38"/>
      <c r="D33" s="187"/>
      <c r="E33" s="189"/>
      <c r="F33" s="189"/>
      <c r="G33" s="188"/>
      <c r="H33" s="151"/>
    </row>
    <row r="34" spans="1:8" ht="12.75">
      <c r="A34" s="190" t="s">
        <v>56</v>
      </c>
      <c r="B34" s="190"/>
      <c r="C34" s="190"/>
      <c r="D34" s="190"/>
      <c r="E34" s="190"/>
      <c r="F34" s="190"/>
      <c r="G34" s="190"/>
      <c r="H34" s="179">
        <f>H36/(C12+1)</f>
        <v>0</v>
      </c>
    </row>
    <row r="35" spans="1:8" ht="12.75">
      <c r="A35" s="190" t="s">
        <v>59</v>
      </c>
      <c r="B35" s="190"/>
      <c r="C35" s="190"/>
      <c r="D35" s="190"/>
      <c r="E35" s="190"/>
      <c r="F35" s="190"/>
      <c r="G35" s="190"/>
      <c r="H35" s="179">
        <f>H36-H34</f>
        <v>0</v>
      </c>
    </row>
    <row r="36" spans="1:8" ht="12.75">
      <c r="A36" s="190" t="s">
        <v>57</v>
      </c>
      <c r="B36" s="190"/>
      <c r="C36" s="190"/>
      <c r="D36" s="190"/>
      <c r="E36" s="190"/>
      <c r="F36" s="190"/>
      <c r="G36" s="190"/>
      <c r="H36" s="179">
        <f>H16+H24</f>
        <v>0</v>
      </c>
    </row>
    <row r="41" spans="4:7" ht="12.75">
      <c r="D41" s="118" t="s">
        <v>96</v>
      </c>
      <c r="E41" s="82"/>
      <c r="F41" s="124"/>
      <c r="G41" s="122"/>
    </row>
    <row r="42" spans="4:15" ht="12.75">
      <c r="D42" s="119" t="s">
        <v>98</v>
      </c>
      <c r="E42" s="123"/>
      <c r="F42" s="122"/>
      <c r="G42" s="122"/>
      <c r="O42" s="169"/>
    </row>
    <row r="43" spans="4:5" ht="12.75">
      <c r="D43" s="120"/>
      <c r="E43" s="34"/>
    </row>
    <row r="44" spans="4:5" ht="12.75">
      <c r="D44" s="120"/>
      <c r="E44" s="34"/>
    </row>
    <row r="45" spans="4:5" ht="12.75">
      <c r="D45" s="31"/>
      <c r="E45" s="87"/>
    </row>
    <row r="46" spans="4:5" ht="12.75">
      <c r="D46" s="87"/>
      <c r="E46" s="87"/>
    </row>
    <row r="47" spans="4:7" ht="12.75">
      <c r="D47" s="118" t="s">
        <v>97</v>
      </c>
      <c r="E47" s="82"/>
      <c r="F47" s="124"/>
      <c r="G47" s="122"/>
    </row>
    <row r="48" spans="4:7" ht="12.75">
      <c r="D48" s="119" t="s">
        <v>38</v>
      </c>
      <c r="E48" s="123"/>
      <c r="F48" s="122"/>
      <c r="G48" s="122"/>
    </row>
    <row r="52" ht="12.75" hidden="1"/>
    <row r="53" ht="12.75" hidden="1"/>
  </sheetData>
  <sheetProtection password="C637" sheet="1" selectLockedCells="1"/>
  <mergeCells count="19">
    <mergeCell ref="A15:H15"/>
    <mergeCell ref="A34:G34"/>
    <mergeCell ref="A35:G35"/>
    <mergeCell ref="A36:G36"/>
    <mergeCell ref="A7:B7"/>
    <mergeCell ref="A8:B8"/>
    <mergeCell ref="A9:B9"/>
    <mergeCell ref="A10:B10"/>
    <mergeCell ref="A11:B11"/>
    <mergeCell ref="A12:B12"/>
    <mergeCell ref="A2:H3"/>
    <mergeCell ref="A5:B5"/>
    <mergeCell ref="D5:E5"/>
    <mergeCell ref="F5:G5"/>
    <mergeCell ref="A6:B6"/>
    <mergeCell ref="D8:E8"/>
    <mergeCell ref="F8:G8"/>
    <mergeCell ref="D6:E6"/>
    <mergeCell ref="F6:G6"/>
  </mergeCells>
  <conditionalFormatting sqref="C33">
    <cfRule type="expression" priority="121" dxfId="79" stopIfTrue="1">
      <formula>Orçamento!#REF!=1</formula>
    </cfRule>
    <cfRule type="expression" priority="122" dxfId="80" stopIfTrue="1">
      <formula>Orçamento!#REF!=2</formula>
    </cfRule>
    <cfRule type="expression" priority="123" dxfId="81" stopIfTrue="1">
      <formula>Orçamento!#REF!=3</formula>
    </cfRule>
  </conditionalFormatting>
  <conditionalFormatting sqref="C31">
    <cfRule type="expression" priority="115" dxfId="79" stopIfTrue="1">
      <formula>Orçamento!#REF!=1</formula>
    </cfRule>
    <cfRule type="expression" priority="116" dxfId="80" stopIfTrue="1">
      <formula>Orçamento!#REF!=2</formula>
    </cfRule>
    <cfRule type="expression" priority="117" dxfId="81" stopIfTrue="1">
      <formula>Orçamento!#REF!=3</formula>
    </cfRule>
  </conditionalFormatting>
  <conditionalFormatting sqref="C32">
    <cfRule type="expression" priority="118" dxfId="79" stopIfTrue="1">
      <formula>Orçamento!#REF!=1</formula>
    </cfRule>
    <cfRule type="expression" priority="119" dxfId="80" stopIfTrue="1">
      <formula>Orçamento!#REF!=2</formula>
    </cfRule>
    <cfRule type="expression" priority="120" dxfId="81" stopIfTrue="1">
      <formula>Orçamento!#REF!=3</formula>
    </cfRule>
  </conditionalFormatting>
  <conditionalFormatting sqref="C17:C18">
    <cfRule type="expression" priority="52" dxfId="79" stopIfTrue="1">
      <formula>Orçamento!#REF!=1</formula>
    </cfRule>
    <cfRule type="expression" priority="53" dxfId="80" stopIfTrue="1">
      <formula>Orçamento!#REF!=2</formula>
    </cfRule>
    <cfRule type="expression" priority="54" dxfId="81" stopIfTrue="1">
      <formula>Orçamento!#REF!=3</formula>
    </cfRule>
  </conditionalFormatting>
  <conditionalFormatting sqref="C21:C23 C30">
    <cfRule type="expression" priority="46" dxfId="79" stopIfTrue="1">
      <formula>Orçamento!#REF!=1</formula>
    </cfRule>
    <cfRule type="expression" priority="47" dxfId="80" stopIfTrue="1">
      <formula>Orçamento!#REF!=2</formula>
    </cfRule>
    <cfRule type="expression" priority="48" dxfId="81" stopIfTrue="1">
      <formula>Orçamento!#REF!=3</formula>
    </cfRule>
  </conditionalFormatting>
  <conditionalFormatting sqref="C19">
    <cfRule type="expression" priority="49" dxfId="79" stopIfTrue="1">
      <formula>Orçamento!#REF!=1</formula>
    </cfRule>
    <cfRule type="expression" priority="50" dxfId="80" stopIfTrue="1">
      <formula>Orçamento!#REF!=2</formula>
    </cfRule>
    <cfRule type="expression" priority="51" dxfId="81" stopIfTrue="1">
      <formula>Orçamento!#REF!=3</formula>
    </cfRule>
  </conditionalFormatting>
  <conditionalFormatting sqref="C20">
    <cfRule type="expression" priority="43" dxfId="79" stopIfTrue="1">
      <formula>Orçamento!#REF!=1</formula>
    </cfRule>
    <cfRule type="expression" priority="44" dxfId="80" stopIfTrue="1">
      <formula>Orçamento!#REF!=2</formula>
    </cfRule>
    <cfRule type="expression" priority="45" dxfId="81" stopIfTrue="1">
      <formula>Orçamento!#REF!=3</formula>
    </cfRule>
  </conditionalFormatting>
  <conditionalFormatting sqref="D18">
    <cfRule type="expression" priority="16" dxfId="79" stopIfTrue="1">
      <formula>Orçamento!#REF!=1</formula>
    </cfRule>
    <cfRule type="expression" priority="17" dxfId="80" stopIfTrue="1">
      <formula>Orçamento!#REF!=2</formula>
    </cfRule>
    <cfRule type="expression" priority="18" dxfId="81" stopIfTrue="1">
      <formula>Orçamento!#REF!=3</formula>
    </cfRule>
  </conditionalFormatting>
  <conditionalFormatting sqref="C25:C26">
    <cfRule type="expression" priority="13" dxfId="79" stopIfTrue="1">
      <formula>Orçamento!#REF!=1</formula>
    </cfRule>
    <cfRule type="expression" priority="14" dxfId="80" stopIfTrue="1">
      <formula>Orçamento!#REF!=2</formula>
    </cfRule>
    <cfRule type="expression" priority="15" dxfId="81" stopIfTrue="1">
      <formula>Orçamento!#REF!=3</formula>
    </cfRule>
  </conditionalFormatting>
  <conditionalFormatting sqref="C29">
    <cfRule type="expression" priority="7" dxfId="79" stopIfTrue="1">
      <formula>Orçamento!#REF!=1</formula>
    </cfRule>
    <cfRule type="expression" priority="8" dxfId="80" stopIfTrue="1">
      <formula>Orçamento!#REF!=2</formula>
    </cfRule>
    <cfRule type="expression" priority="9" dxfId="81" stopIfTrue="1">
      <formula>Orçamento!#REF!=3</formula>
    </cfRule>
  </conditionalFormatting>
  <conditionalFormatting sqref="C27">
    <cfRule type="expression" priority="10" dxfId="79" stopIfTrue="1">
      <formula>Orçamento!#REF!=1</formula>
    </cfRule>
    <cfRule type="expression" priority="11" dxfId="80" stopIfTrue="1">
      <formula>Orçamento!#REF!=2</formula>
    </cfRule>
    <cfRule type="expression" priority="12" dxfId="81" stopIfTrue="1">
      <formula>Orçamento!#REF!=3</formula>
    </cfRule>
  </conditionalFormatting>
  <conditionalFormatting sqref="C28">
    <cfRule type="expression" priority="4" dxfId="79" stopIfTrue="1">
      <formula>Orçamento!#REF!=1</formula>
    </cfRule>
    <cfRule type="expression" priority="5" dxfId="80" stopIfTrue="1">
      <formula>Orçamento!#REF!=2</formula>
    </cfRule>
    <cfRule type="expression" priority="6" dxfId="81" stopIfTrue="1">
      <formula>Orçamento!#REF!=3</formula>
    </cfRule>
  </conditionalFormatting>
  <conditionalFormatting sqref="D26">
    <cfRule type="expression" priority="1" dxfId="79" stopIfTrue="1">
      <formula>Orçamento!#REF!=1</formula>
    </cfRule>
    <cfRule type="expression" priority="2" dxfId="80" stopIfTrue="1">
      <formula>Orçamento!#REF!=2</formula>
    </cfRule>
    <cfRule type="expression" priority="3" dxfId="81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SheetLayoutView="100" zoomScalePageLayoutView="0" workbookViewId="0" topLeftCell="A1">
      <selection activeCell="G16" sqref="G16:K17"/>
    </sheetView>
  </sheetViews>
  <sheetFormatPr defaultColWidth="9.140625" defaultRowHeight="12.75"/>
  <cols>
    <col min="1" max="1" width="6.421875" style="125" customWidth="1"/>
    <col min="2" max="2" width="9.421875" style="125" customWidth="1"/>
    <col min="3" max="3" width="51.7109375" style="125" customWidth="1"/>
    <col min="4" max="4" width="6.28125" style="125" customWidth="1"/>
    <col min="5" max="5" width="10.28125" style="125" customWidth="1"/>
    <col min="6" max="6" width="10.7109375" style="125" bestFit="1" customWidth="1"/>
    <col min="7" max="8" width="8.421875" style="125" customWidth="1"/>
    <col min="9" max="17" width="10.00390625" style="125" bestFit="1" customWidth="1"/>
    <col min="18" max="18" width="10.8515625" style="125" customWidth="1"/>
    <col min="19" max="19" width="8.421875" style="125" customWidth="1"/>
    <col min="20" max="16384" width="9.140625" style="125" customWidth="1"/>
  </cols>
  <sheetData>
    <row r="1" ht="37.5" customHeight="1">
      <c r="A1" s="83" t="s">
        <v>44</v>
      </c>
    </row>
    <row r="2" spans="1:19" ht="12.75" customHeight="1">
      <c r="A2" s="126" t="s">
        <v>95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ht="1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8" ht="12.75" customHeight="1">
      <c r="A4" s="128"/>
      <c r="B4" s="128"/>
      <c r="C4" s="128"/>
      <c r="D4" s="128"/>
      <c r="E4" s="128"/>
      <c r="F4" s="128"/>
      <c r="G4" s="128"/>
      <c r="H4" s="128"/>
    </row>
    <row r="5" spans="1:7" ht="15.75" customHeight="1">
      <c r="A5" s="129" t="str">
        <f>'P. BDI'!B3</f>
        <v>Edital :</v>
      </c>
      <c r="B5" s="129"/>
      <c r="C5" s="35" t="str">
        <f>QCI!C8</f>
        <v>TP -xxx</v>
      </c>
      <c r="D5" s="129" t="str">
        <f>QCI!D8</f>
        <v>ML Lombadas</v>
      </c>
      <c r="E5" s="129"/>
      <c r="F5" s="131">
        <f>Orçamento!F5</f>
        <v>150</v>
      </c>
      <c r="G5" s="132"/>
    </row>
    <row r="6" spans="1:7" ht="12.75">
      <c r="A6" s="129" t="str">
        <f>'P. BDI'!B4</f>
        <v>Tomador: </v>
      </c>
      <c r="B6" s="129"/>
      <c r="C6" s="130" t="str">
        <f>QCI!C9</f>
        <v>Prefeitura Municipal de Dois Vizinhos - PR</v>
      </c>
      <c r="D6" s="129" t="str">
        <f>Orçamento!D6</f>
        <v>ML F. Elevada</v>
      </c>
      <c r="E6" s="129"/>
      <c r="F6" s="131">
        <f>Orçamento!F6</f>
        <v>150</v>
      </c>
      <c r="G6" s="132"/>
    </row>
    <row r="7" spans="1:8" ht="12.75">
      <c r="A7" s="129" t="str">
        <f>'P. BDI'!B5</f>
        <v>Empreendimento: </v>
      </c>
      <c r="B7" s="129"/>
      <c r="C7" s="130" t="str">
        <f>QCI!C10</f>
        <v>LOMBADAS E FAIXAS ELEVADAS ASFALTICAS</v>
      </c>
      <c r="D7" s="129" t="str">
        <f>Orçamento!D8</f>
        <v>Custo M R$/ml</v>
      </c>
      <c r="E7" s="129"/>
      <c r="F7" s="135">
        <f>Orçamento!F8</f>
        <v>0</v>
      </c>
      <c r="G7" s="136"/>
      <c r="H7" s="137"/>
    </row>
    <row r="8" spans="1:8" ht="12.75">
      <c r="A8" s="129" t="str">
        <f>'P. BDI'!B6</f>
        <v>Local da Obra:</v>
      </c>
      <c r="B8" s="129"/>
      <c r="C8" s="130" t="str">
        <f>QCI!C11</f>
        <v>VARIAS RUAS</v>
      </c>
      <c r="D8" s="138"/>
      <c r="E8" s="137"/>
      <c r="F8" s="137"/>
      <c r="G8" s="137"/>
      <c r="H8" s="137"/>
    </row>
    <row r="9" spans="1:15" ht="12.75">
      <c r="A9" s="129" t="str">
        <f>'P. BDI'!B7</f>
        <v>Empresa Prop.:</v>
      </c>
      <c r="B9" s="129"/>
      <c r="C9" s="35" t="str">
        <f>QCI!C12</f>
        <v>xxxxxxxxxxxxxx</v>
      </c>
      <c r="D9" s="138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</row>
    <row r="10" spans="1:15" ht="12.75">
      <c r="A10" s="129" t="str">
        <f>'P. BDI'!B8</f>
        <v>CNPJ:</v>
      </c>
      <c r="B10" s="129"/>
      <c r="C10" s="35" t="str">
        <f>QCI!C13</f>
        <v>xxxxxxxxxxxxxx</v>
      </c>
      <c r="D10" s="13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</row>
    <row r="11" spans="1:8" ht="12.75">
      <c r="A11" s="129" t="str">
        <f>'P. BDI'!B9</f>
        <v>Data Base:</v>
      </c>
      <c r="B11" s="129"/>
      <c r="C11" s="41" t="str">
        <f>QCI!C14</f>
        <v>xxxxxxxxxxxxxx</v>
      </c>
      <c r="D11" s="138"/>
      <c r="E11" s="138"/>
      <c r="F11" s="141"/>
      <c r="G11" s="102"/>
      <c r="H11" s="102"/>
    </row>
    <row r="12" spans="1:8" ht="12.75">
      <c r="A12" s="129" t="s">
        <v>81</v>
      </c>
      <c r="B12" s="129"/>
      <c r="C12" s="142">
        <f>QCI!C15</f>
        <v>0.04712041884816753</v>
      </c>
      <c r="D12" s="138"/>
      <c r="E12" s="138"/>
      <c r="F12" s="141"/>
      <c r="G12" s="102"/>
      <c r="H12" s="102"/>
    </row>
    <row r="13" spans="1:8" ht="12.75">
      <c r="A13" s="143"/>
      <c r="B13" s="144"/>
      <c r="C13" s="145"/>
      <c r="D13" s="137"/>
      <c r="E13" s="137"/>
      <c r="F13" s="137"/>
      <c r="G13" s="137"/>
      <c r="H13" s="137"/>
    </row>
    <row r="15" spans="2:19" ht="12.75">
      <c r="B15" s="146" t="s">
        <v>49</v>
      </c>
      <c r="C15" s="147" t="s">
        <v>75</v>
      </c>
      <c r="D15" s="147"/>
      <c r="E15" s="147" t="s">
        <v>82</v>
      </c>
      <c r="F15" s="147"/>
      <c r="G15" s="146" t="s">
        <v>83</v>
      </c>
      <c r="H15" s="146" t="s">
        <v>84</v>
      </c>
      <c r="I15" s="146" t="s">
        <v>85</v>
      </c>
      <c r="J15" s="146" t="s">
        <v>86</v>
      </c>
      <c r="K15" s="146" t="s">
        <v>87</v>
      </c>
      <c r="L15" s="146" t="s">
        <v>88</v>
      </c>
      <c r="M15" s="146" t="s">
        <v>89</v>
      </c>
      <c r="N15" s="146" t="s">
        <v>90</v>
      </c>
      <c r="O15" s="146" t="s">
        <v>91</v>
      </c>
      <c r="P15" s="146" t="s">
        <v>103</v>
      </c>
      <c r="Q15" s="146" t="s">
        <v>104</v>
      </c>
      <c r="R15" s="146" t="s">
        <v>105</v>
      </c>
      <c r="S15" s="146" t="s">
        <v>92</v>
      </c>
    </row>
    <row r="16" spans="2:19" ht="12.75">
      <c r="B16" s="192">
        <f>QCI!B26</f>
        <v>1</v>
      </c>
      <c r="C16" s="74" t="str">
        <f>QCI!C26</f>
        <v>LOMBADA ASFALTICA </v>
      </c>
      <c r="D16" s="74"/>
      <c r="E16" s="150">
        <f>QCI!F26</f>
        <v>0</v>
      </c>
      <c r="F16" s="150"/>
      <c r="G16" s="191"/>
      <c r="H16" s="191"/>
      <c r="I16" s="191"/>
      <c r="J16" s="191"/>
      <c r="K16" s="191"/>
      <c r="L16" s="193"/>
      <c r="M16" s="193"/>
      <c r="N16" s="193"/>
      <c r="O16" s="193"/>
      <c r="P16" s="193"/>
      <c r="Q16" s="193"/>
      <c r="R16" s="193"/>
      <c r="S16" s="194">
        <f>SUM(G16:R16)</f>
        <v>0</v>
      </c>
    </row>
    <row r="17" spans="2:19" ht="12.75" customHeight="1">
      <c r="B17" s="192">
        <f>QCI!B27</f>
        <v>2</v>
      </c>
      <c r="C17" s="74" t="str">
        <f>QCI!C27</f>
        <v>FAIXA ELEVADA ASFALTICA</v>
      </c>
      <c r="D17" s="74"/>
      <c r="E17" s="150">
        <f>QCI!F27</f>
        <v>0</v>
      </c>
      <c r="F17" s="150"/>
      <c r="G17" s="191"/>
      <c r="H17" s="191"/>
      <c r="I17" s="191"/>
      <c r="J17" s="191"/>
      <c r="K17" s="191"/>
      <c r="L17" s="193"/>
      <c r="M17" s="193"/>
      <c r="N17" s="193"/>
      <c r="O17" s="193"/>
      <c r="P17" s="193"/>
      <c r="Q17" s="193"/>
      <c r="R17" s="193"/>
      <c r="S17" s="194">
        <f aca="true" t="shared" si="0" ref="S17:S23">SUM(G17:R17)</f>
        <v>0</v>
      </c>
    </row>
    <row r="18" spans="2:19" ht="12.75" customHeight="1">
      <c r="B18" s="192"/>
      <c r="C18" s="74"/>
      <c r="D18" s="74"/>
      <c r="E18" s="150"/>
      <c r="F18" s="150"/>
      <c r="G18" s="195"/>
      <c r="H18" s="193"/>
      <c r="I18" s="193"/>
      <c r="J18" s="195"/>
      <c r="K18" s="195"/>
      <c r="L18" s="195"/>
      <c r="M18" s="195"/>
      <c r="N18" s="195"/>
      <c r="O18" s="195"/>
      <c r="P18" s="195"/>
      <c r="Q18" s="195"/>
      <c r="R18" s="195"/>
      <c r="S18" s="194">
        <f t="shared" si="0"/>
        <v>0</v>
      </c>
    </row>
    <row r="19" spans="2:19" ht="12.75">
      <c r="B19" s="192"/>
      <c r="C19" s="74"/>
      <c r="D19" s="74"/>
      <c r="E19" s="150"/>
      <c r="F19" s="150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4">
        <f t="shared" si="0"/>
        <v>0</v>
      </c>
    </row>
    <row r="20" spans="2:19" ht="12.75">
      <c r="B20" s="192"/>
      <c r="C20" s="74"/>
      <c r="D20" s="74"/>
      <c r="E20" s="150"/>
      <c r="F20" s="150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4">
        <f t="shared" si="0"/>
        <v>0</v>
      </c>
    </row>
    <row r="21" spans="2:19" ht="12.75">
      <c r="B21" s="192"/>
      <c r="C21" s="74"/>
      <c r="D21" s="74"/>
      <c r="E21" s="150"/>
      <c r="F21" s="150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4">
        <f t="shared" si="0"/>
        <v>0</v>
      </c>
    </row>
    <row r="22" spans="2:19" ht="12.75">
      <c r="B22" s="192"/>
      <c r="C22" s="74"/>
      <c r="D22" s="74"/>
      <c r="E22" s="150"/>
      <c r="F22" s="150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4">
        <f t="shared" si="0"/>
        <v>0</v>
      </c>
    </row>
    <row r="23" spans="2:19" ht="12.75">
      <c r="B23" s="157"/>
      <c r="C23" s="75"/>
      <c r="D23" s="75"/>
      <c r="E23" s="159"/>
      <c r="F23" s="159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4">
        <f t="shared" si="0"/>
        <v>0</v>
      </c>
    </row>
    <row r="24" spans="2:19" ht="12.75">
      <c r="B24" s="197" t="s">
        <v>94</v>
      </c>
      <c r="C24" s="197"/>
      <c r="D24" s="197"/>
      <c r="E24" s="198">
        <v>1</v>
      </c>
      <c r="F24" s="199"/>
      <c r="G24" s="200" t="e">
        <f>G25/$E$25</f>
        <v>#DIV/0!</v>
      </c>
      <c r="H24" s="200" t="e">
        <f aca="true" t="shared" si="1" ref="H24:R24">H25/$E$25</f>
        <v>#DIV/0!</v>
      </c>
      <c r="I24" s="200" t="e">
        <f t="shared" si="1"/>
        <v>#DIV/0!</v>
      </c>
      <c r="J24" s="200" t="e">
        <f t="shared" si="1"/>
        <v>#DIV/0!</v>
      </c>
      <c r="K24" s="200" t="e">
        <f t="shared" si="1"/>
        <v>#DIV/0!</v>
      </c>
      <c r="L24" s="200" t="e">
        <f t="shared" si="1"/>
        <v>#DIV/0!</v>
      </c>
      <c r="M24" s="200" t="e">
        <f t="shared" si="1"/>
        <v>#DIV/0!</v>
      </c>
      <c r="N24" s="200" t="e">
        <f t="shared" si="1"/>
        <v>#DIV/0!</v>
      </c>
      <c r="O24" s="200" t="e">
        <f t="shared" si="1"/>
        <v>#DIV/0!</v>
      </c>
      <c r="P24" s="200" t="e">
        <f t="shared" si="1"/>
        <v>#DIV/0!</v>
      </c>
      <c r="Q24" s="200" t="e">
        <f t="shared" si="1"/>
        <v>#DIV/0!</v>
      </c>
      <c r="R24" s="200" t="e">
        <f t="shared" si="1"/>
        <v>#DIV/0!</v>
      </c>
      <c r="S24" s="201"/>
    </row>
    <row r="25" spans="2:19" ht="12.75">
      <c r="B25" s="197" t="s">
        <v>2</v>
      </c>
      <c r="C25" s="197"/>
      <c r="D25" s="197"/>
      <c r="E25" s="155">
        <f>SUM(E16:F23)</f>
        <v>0</v>
      </c>
      <c r="F25" s="152"/>
      <c r="G25" s="202">
        <f>(G16*$E$16)+(G17*$E$17)+(G18*$E$18)+(G19*$E$19)+(G20*$E$20)+(G21*$E$21)+(G22*$E$22)</f>
        <v>0</v>
      </c>
      <c r="H25" s="202">
        <f aca="true" t="shared" si="2" ref="H25:R25">(H16*$E$16)+(H17*$E$17)+(H18*$E$18)+(H19*$E$19)+(H20*$E$20)+(H21*$E$21)+(H22*$E$22)</f>
        <v>0</v>
      </c>
      <c r="I25" s="202">
        <f t="shared" si="2"/>
        <v>0</v>
      </c>
      <c r="J25" s="202">
        <f t="shared" si="2"/>
        <v>0</v>
      </c>
      <c r="K25" s="202">
        <f t="shared" si="2"/>
        <v>0</v>
      </c>
      <c r="L25" s="202">
        <f t="shared" si="2"/>
        <v>0</v>
      </c>
      <c r="M25" s="202">
        <f t="shared" si="2"/>
        <v>0</v>
      </c>
      <c r="N25" s="202">
        <f t="shared" si="2"/>
        <v>0</v>
      </c>
      <c r="O25" s="202">
        <f t="shared" si="2"/>
        <v>0</v>
      </c>
      <c r="P25" s="202">
        <f t="shared" si="2"/>
        <v>0</v>
      </c>
      <c r="Q25" s="202">
        <f t="shared" si="2"/>
        <v>0</v>
      </c>
      <c r="R25" s="202">
        <f t="shared" si="2"/>
        <v>0</v>
      </c>
      <c r="S25" s="203"/>
    </row>
    <row r="26" spans="2:19" ht="12.75">
      <c r="B26" s="197" t="s">
        <v>93</v>
      </c>
      <c r="C26" s="197"/>
      <c r="D26" s="197"/>
      <c r="E26" s="204"/>
      <c r="F26" s="205"/>
      <c r="G26" s="206">
        <f>G25</f>
        <v>0</v>
      </c>
      <c r="H26" s="206">
        <f>H25+G26</f>
        <v>0</v>
      </c>
      <c r="I26" s="206">
        <f aca="true" t="shared" si="3" ref="I26:O26">I25+H26</f>
        <v>0</v>
      </c>
      <c r="J26" s="206">
        <f t="shared" si="3"/>
        <v>0</v>
      </c>
      <c r="K26" s="206">
        <f t="shared" si="3"/>
        <v>0</v>
      </c>
      <c r="L26" s="206">
        <f t="shared" si="3"/>
        <v>0</v>
      </c>
      <c r="M26" s="206">
        <f t="shared" si="3"/>
        <v>0</v>
      </c>
      <c r="N26" s="206">
        <f t="shared" si="3"/>
        <v>0</v>
      </c>
      <c r="O26" s="206">
        <f t="shared" si="3"/>
        <v>0</v>
      </c>
      <c r="P26" s="206">
        <f>P25+O26</f>
        <v>0</v>
      </c>
      <c r="Q26" s="206">
        <f>Q25+P26</f>
        <v>0</v>
      </c>
      <c r="R26" s="206">
        <f>R25+Q26</f>
        <v>0</v>
      </c>
      <c r="S26" s="207"/>
    </row>
    <row r="32" spans="6:12" ht="12.75">
      <c r="F32" s="118" t="s">
        <v>96</v>
      </c>
      <c r="G32" s="82"/>
      <c r="H32" s="124"/>
      <c r="I32" s="122"/>
      <c r="L32" s="208"/>
    </row>
    <row r="33" spans="6:9" ht="12.75">
      <c r="F33" s="119" t="s">
        <v>98</v>
      </c>
      <c r="G33" s="123"/>
      <c r="H33" s="122"/>
      <c r="I33" s="122"/>
    </row>
    <row r="34" spans="6:7" ht="12.75">
      <c r="F34" s="120"/>
      <c r="G34" s="34"/>
    </row>
    <row r="35" spans="6:7" ht="12.75">
      <c r="F35" s="120"/>
      <c r="G35" s="34"/>
    </row>
    <row r="36" spans="6:7" ht="12.75">
      <c r="F36" s="31"/>
      <c r="G36" s="87"/>
    </row>
    <row r="37" spans="6:7" ht="12.75">
      <c r="F37" s="87"/>
      <c r="G37" s="87"/>
    </row>
    <row r="38" spans="6:9" ht="12.75">
      <c r="F38" s="118" t="s">
        <v>97</v>
      </c>
      <c r="G38" s="82"/>
      <c r="H38" s="124"/>
      <c r="I38" s="122"/>
    </row>
    <row r="39" spans="6:9" ht="12.75">
      <c r="F39" s="119" t="s">
        <v>38</v>
      </c>
      <c r="G39" s="123"/>
      <c r="H39" s="122"/>
      <c r="I39" s="122"/>
    </row>
  </sheetData>
  <sheetProtection password="C637" sheet="1" selectLockedCells="1"/>
  <mergeCells count="39">
    <mergeCell ref="D5:E5"/>
    <mergeCell ref="F5:G5"/>
    <mergeCell ref="A6:B6"/>
    <mergeCell ref="D7:E7"/>
    <mergeCell ref="F7:G7"/>
    <mergeCell ref="A2:S3"/>
    <mergeCell ref="A5:B5"/>
    <mergeCell ref="D6:E6"/>
    <mergeCell ref="F6:G6"/>
    <mergeCell ref="A11:B11"/>
    <mergeCell ref="A12:B12"/>
    <mergeCell ref="A7:B7"/>
    <mergeCell ref="A8:B8"/>
    <mergeCell ref="A9:B9"/>
    <mergeCell ref="A10:B10"/>
    <mergeCell ref="C23:D23"/>
    <mergeCell ref="B26:D26"/>
    <mergeCell ref="E26:F26"/>
    <mergeCell ref="E23:F23"/>
    <mergeCell ref="E24:F24"/>
    <mergeCell ref="E25:F25"/>
    <mergeCell ref="B25:D25"/>
    <mergeCell ref="B24:D24"/>
    <mergeCell ref="E15:F15"/>
    <mergeCell ref="E16:F16"/>
    <mergeCell ref="E17:F17"/>
    <mergeCell ref="C21:D21"/>
    <mergeCell ref="C22:D22"/>
    <mergeCell ref="E18:F18"/>
    <mergeCell ref="E19:F19"/>
    <mergeCell ref="E20:F20"/>
    <mergeCell ref="E21:F21"/>
    <mergeCell ref="E22:F22"/>
    <mergeCell ref="C15:D15"/>
    <mergeCell ref="C16:D16"/>
    <mergeCell ref="C17:D17"/>
    <mergeCell ref="C18:D18"/>
    <mergeCell ref="C19:D19"/>
    <mergeCell ref="C20:D20"/>
  </mergeCells>
  <conditionalFormatting sqref="C16:C22">
    <cfRule type="expression" priority="13" dxfId="79" stopIfTrue="1">
      <formula>$J16=1</formula>
    </cfRule>
    <cfRule type="expression" priority="14" dxfId="80" stopIfTrue="1">
      <formula>$K16=2</formula>
    </cfRule>
    <cfRule type="expression" priority="15" dxfId="81" stopIfTrue="1">
      <formula>$K16=3</formula>
    </cfRule>
  </conditionalFormatting>
  <conditionalFormatting sqref="C23">
    <cfRule type="expression" priority="7" dxfId="79" stopIfTrue="1">
      <formula>$J23=1</formula>
    </cfRule>
    <cfRule type="expression" priority="8" dxfId="80" stopIfTrue="1">
      <formula>$K23=2</formula>
    </cfRule>
    <cfRule type="expression" priority="9" dxfId="81" stopIfTrue="1">
      <formula>$K23=3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39"/>
  <sheetViews>
    <sheetView zoomScalePageLayoutView="0" workbookViewId="0" topLeftCell="A16">
      <selection activeCell="A1" sqref="A1:IV16384"/>
    </sheetView>
  </sheetViews>
  <sheetFormatPr defaultColWidth="9.140625" defaultRowHeight="12.75"/>
  <cols>
    <col min="1" max="2" width="9.140625" style="125" customWidth="1"/>
    <col min="3" max="3" width="56.8515625" style="125" customWidth="1"/>
    <col min="4" max="16384" width="9.140625" style="125" customWidth="1"/>
  </cols>
  <sheetData>
    <row r="3" spans="1:7" ht="44.25" customHeight="1">
      <c r="A3" s="209" t="s">
        <v>107</v>
      </c>
      <c r="B3" s="210"/>
      <c r="C3" s="209" t="s">
        <v>138</v>
      </c>
      <c r="D3" s="211"/>
      <c r="E3" s="211"/>
      <c r="F3" s="210"/>
      <c r="G3" s="212" t="s">
        <v>102</v>
      </c>
    </row>
    <row r="4" spans="1:7" ht="25.5">
      <c r="A4" s="213" t="s">
        <v>49</v>
      </c>
      <c r="B4" s="170" t="s">
        <v>159</v>
      </c>
      <c r="C4" s="170" t="s">
        <v>51</v>
      </c>
      <c r="D4" s="170" t="s">
        <v>108</v>
      </c>
      <c r="E4" s="170" t="s">
        <v>53</v>
      </c>
      <c r="F4" s="170" t="s">
        <v>52</v>
      </c>
      <c r="G4" s="170" t="s">
        <v>55</v>
      </c>
    </row>
    <row r="5" spans="1:7" ht="12.75">
      <c r="A5" s="214"/>
      <c r="B5" s="215"/>
      <c r="C5" s="40"/>
      <c r="D5" s="216"/>
      <c r="E5" s="188"/>
      <c r="F5" s="188"/>
      <c r="G5" s="188"/>
    </row>
    <row r="6" spans="1:7" ht="33.75">
      <c r="A6" s="214"/>
      <c r="B6" s="215">
        <v>1518</v>
      </c>
      <c r="C6" s="43" t="s">
        <v>132</v>
      </c>
      <c r="D6" s="217" t="s">
        <v>118</v>
      </c>
      <c r="E6" s="183">
        <v>2.5548</v>
      </c>
      <c r="F6" s="183" t="s">
        <v>148</v>
      </c>
      <c r="G6" s="183">
        <f aca="true" t="shared" si="0" ref="G6:G16">F6*E6</f>
        <v>777.9366</v>
      </c>
    </row>
    <row r="7" spans="1:7" ht="33.75">
      <c r="A7" s="214"/>
      <c r="B7" s="215">
        <v>5835</v>
      </c>
      <c r="C7" s="43" t="s">
        <v>112</v>
      </c>
      <c r="D7" s="217" t="s">
        <v>111</v>
      </c>
      <c r="E7" s="183">
        <v>0.03</v>
      </c>
      <c r="F7" s="183" t="s">
        <v>149</v>
      </c>
      <c r="G7" s="183">
        <f t="shared" si="0"/>
        <v>6.531899999999999</v>
      </c>
    </row>
    <row r="8" spans="1:7" ht="33.75">
      <c r="A8" s="214"/>
      <c r="B8" s="215">
        <v>5837</v>
      </c>
      <c r="C8" s="43" t="s">
        <v>133</v>
      </c>
      <c r="D8" s="217" t="s">
        <v>137</v>
      </c>
      <c r="E8" s="183">
        <v>0.01</v>
      </c>
      <c r="F8" s="183" t="s">
        <v>150</v>
      </c>
      <c r="G8" s="183">
        <f t="shared" si="0"/>
        <v>0.8959999999999999</v>
      </c>
    </row>
    <row r="9" spans="1:7" ht="12.75">
      <c r="A9" s="214"/>
      <c r="B9" s="215">
        <v>88314</v>
      </c>
      <c r="C9" s="43" t="s">
        <v>113</v>
      </c>
      <c r="D9" s="217" t="s">
        <v>109</v>
      </c>
      <c r="E9" s="183">
        <v>3.5</v>
      </c>
      <c r="F9" s="183" t="s">
        <v>151</v>
      </c>
      <c r="G9" s="183">
        <f t="shared" si="0"/>
        <v>55.754999999999995</v>
      </c>
    </row>
    <row r="10" spans="1:7" ht="45">
      <c r="A10" s="214"/>
      <c r="B10" s="215">
        <v>91386</v>
      </c>
      <c r="C10" s="43" t="s">
        <v>114</v>
      </c>
      <c r="D10" s="217" t="s">
        <v>111</v>
      </c>
      <c r="E10" s="183">
        <v>0.05</v>
      </c>
      <c r="F10" s="183" t="s">
        <v>152</v>
      </c>
      <c r="G10" s="183">
        <f t="shared" si="0"/>
        <v>7.990000000000001</v>
      </c>
    </row>
    <row r="11" spans="1:7" ht="33.75">
      <c r="A11" s="214"/>
      <c r="B11" s="215">
        <v>95631</v>
      </c>
      <c r="C11" s="43" t="s">
        <v>115</v>
      </c>
      <c r="D11" s="217" t="s">
        <v>111</v>
      </c>
      <c r="E11" s="183">
        <v>0.09</v>
      </c>
      <c r="F11" s="183" t="s">
        <v>153</v>
      </c>
      <c r="G11" s="183">
        <f t="shared" si="0"/>
        <v>11.5308</v>
      </c>
    </row>
    <row r="12" spans="1:7" ht="33.75">
      <c r="A12" s="214"/>
      <c r="B12" s="215">
        <v>95632</v>
      </c>
      <c r="C12" s="43" t="s">
        <v>134</v>
      </c>
      <c r="D12" s="217" t="s">
        <v>137</v>
      </c>
      <c r="E12" s="183">
        <v>0.01</v>
      </c>
      <c r="F12" s="183" t="s">
        <v>154</v>
      </c>
      <c r="G12" s="183">
        <f t="shared" si="0"/>
        <v>0.4637</v>
      </c>
    </row>
    <row r="13" spans="1:7" ht="22.5">
      <c r="A13" s="214"/>
      <c r="B13" s="215">
        <v>96155</v>
      </c>
      <c r="C13" s="43" t="s">
        <v>135</v>
      </c>
      <c r="D13" s="217" t="s">
        <v>137</v>
      </c>
      <c r="E13" s="183">
        <v>0.01</v>
      </c>
      <c r="F13" s="183" t="s">
        <v>155</v>
      </c>
      <c r="G13" s="183">
        <f t="shared" si="0"/>
        <v>0.335</v>
      </c>
    </row>
    <row r="14" spans="1:7" ht="22.5">
      <c r="A14" s="214"/>
      <c r="B14" s="215">
        <v>96157</v>
      </c>
      <c r="C14" s="43" t="s">
        <v>116</v>
      </c>
      <c r="D14" s="217" t="s">
        <v>111</v>
      </c>
      <c r="E14" s="183">
        <v>0.05</v>
      </c>
      <c r="F14" s="183" t="s">
        <v>156</v>
      </c>
      <c r="G14" s="183">
        <f t="shared" si="0"/>
        <v>3.9604999999999997</v>
      </c>
    </row>
    <row r="15" spans="1:7" ht="33.75">
      <c r="A15" s="214"/>
      <c r="B15" s="215">
        <v>96463</v>
      </c>
      <c r="C15" s="43" t="s">
        <v>117</v>
      </c>
      <c r="D15" s="217" t="s">
        <v>111</v>
      </c>
      <c r="E15" s="183">
        <v>0.0582</v>
      </c>
      <c r="F15" s="183" t="s">
        <v>157</v>
      </c>
      <c r="G15" s="183">
        <f t="shared" si="0"/>
        <v>7.428066</v>
      </c>
    </row>
    <row r="16" spans="1:7" ht="33.75">
      <c r="A16" s="214"/>
      <c r="B16" s="215">
        <v>96464</v>
      </c>
      <c r="C16" s="43" t="s">
        <v>136</v>
      </c>
      <c r="D16" s="217" t="s">
        <v>137</v>
      </c>
      <c r="E16" s="183">
        <v>0.01</v>
      </c>
      <c r="F16" s="183" t="s">
        <v>158</v>
      </c>
      <c r="G16" s="183">
        <f t="shared" si="0"/>
        <v>0.494</v>
      </c>
    </row>
    <row r="17" spans="1:7" ht="12.75">
      <c r="A17" s="214"/>
      <c r="B17" s="215"/>
      <c r="C17" s="43"/>
      <c r="D17" s="217"/>
      <c r="E17" s="183"/>
      <c r="F17" s="183"/>
      <c r="G17" s="183"/>
    </row>
    <row r="18" spans="1:7" ht="12.75">
      <c r="A18" s="214"/>
      <c r="B18" s="215"/>
      <c r="C18" s="40"/>
      <c r="D18" s="216"/>
      <c r="E18" s="188"/>
      <c r="F18" s="188"/>
      <c r="G18" s="188"/>
    </row>
    <row r="19" spans="1:7" ht="12.75">
      <c r="A19" s="218" t="s">
        <v>55</v>
      </c>
      <c r="B19" s="219"/>
      <c r="C19" s="219"/>
      <c r="D19" s="219"/>
      <c r="E19" s="219"/>
      <c r="F19" s="220"/>
      <c r="G19" s="188">
        <f>SUM(G6:G18)</f>
        <v>873.321566</v>
      </c>
    </row>
    <row r="23" spans="1:7" ht="48" customHeight="1">
      <c r="A23" s="209" t="s">
        <v>139</v>
      </c>
      <c r="B23" s="210"/>
      <c r="C23" s="209" t="s">
        <v>140</v>
      </c>
      <c r="D23" s="211"/>
      <c r="E23" s="211"/>
      <c r="F23" s="210"/>
      <c r="G23" s="212" t="s">
        <v>102</v>
      </c>
    </row>
    <row r="24" spans="1:7" ht="25.5">
      <c r="A24" s="213" t="s">
        <v>49</v>
      </c>
      <c r="B24" s="170" t="s">
        <v>159</v>
      </c>
      <c r="C24" s="170" t="s">
        <v>51</v>
      </c>
      <c r="D24" s="170" t="s">
        <v>108</v>
      </c>
      <c r="E24" s="170" t="s">
        <v>53</v>
      </c>
      <c r="F24" s="170" t="s">
        <v>52</v>
      </c>
      <c r="G24" s="170" t="s">
        <v>55</v>
      </c>
    </row>
    <row r="25" spans="1:7" ht="12.75">
      <c r="A25" s="214"/>
      <c r="B25" s="215"/>
      <c r="C25" s="40"/>
      <c r="D25" s="216"/>
      <c r="E25" s="188"/>
      <c r="F25" s="188"/>
      <c r="G25" s="188"/>
    </row>
    <row r="26" spans="1:7" ht="33.75">
      <c r="A26" s="214"/>
      <c r="B26" s="215" t="s">
        <v>121</v>
      </c>
      <c r="C26" s="43" t="s">
        <v>132</v>
      </c>
      <c r="D26" s="217" t="s">
        <v>118</v>
      </c>
      <c r="E26" s="183">
        <v>2.5548</v>
      </c>
      <c r="F26" s="183" t="s">
        <v>148</v>
      </c>
      <c r="G26" s="183">
        <f aca="true" t="shared" si="1" ref="G26:G36">F26*E26</f>
        <v>777.9366</v>
      </c>
    </row>
    <row r="27" spans="1:7" ht="33.75">
      <c r="A27" s="214"/>
      <c r="B27" s="215" t="s">
        <v>122</v>
      </c>
      <c r="C27" s="43" t="s">
        <v>112</v>
      </c>
      <c r="D27" s="217" t="s">
        <v>111</v>
      </c>
      <c r="E27" s="183">
        <v>0.0773</v>
      </c>
      <c r="F27" s="183" t="s">
        <v>149</v>
      </c>
      <c r="G27" s="183">
        <f t="shared" si="1"/>
        <v>16.830529</v>
      </c>
    </row>
    <row r="28" spans="1:7" ht="33.75">
      <c r="A28" s="214"/>
      <c r="B28" s="215" t="s">
        <v>123</v>
      </c>
      <c r="C28" s="43" t="s">
        <v>133</v>
      </c>
      <c r="D28" s="217" t="s">
        <v>137</v>
      </c>
      <c r="E28" s="183">
        <v>0.1581</v>
      </c>
      <c r="F28" s="183" t="s">
        <v>150</v>
      </c>
      <c r="G28" s="183">
        <f t="shared" si="1"/>
        <v>14.165759999999999</v>
      </c>
    </row>
    <row r="29" spans="1:7" ht="12.75">
      <c r="A29" s="214"/>
      <c r="B29" s="215" t="s">
        <v>124</v>
      </c>
      <c r="C29" s="43" t="s">
        <v>113</v>
      </c>
      <c r="D29" s="217" t="s">
        <v>109</v>
      </c>
      <c r="E29" s="183">
        <v>3.5</v>
      </c>
      <c r="F29" s="183" t="s">
        <v>151</v>
      </c>
      <c r="G29" s="183">
        <f t="shared" si="1"/>
        <v>55.754999999999995</v>
      </c>
    </row>
    <row r="30" spans="1:7" ht="45">
      <c r="A30" s="214"/>
      <c r="B30" s="215" t="s">
        <v>125</v>
      </c>
      <c r="C30" s="43" t="s">
        <v>114</v>
      </c>
      <c r="D30" s="217" t="s">
        <v>111</v>
      </c>
      <c r="E30" s="183">
        <v>0.0773</v>
      </c>
      <c r="F30" s="183" t="s">
        <v>152</v>
      </c>
      <c r="G30" s="183">
        <f t="shared" si="1"/>
        <v>12.35254</v>
      </c>
    </row>
    <row r="31" spans="1:7" ht="33.75">
      <c r="A31" s="214"/>
      <c r="B31" s="215" t="s">
        <v>126</v>
      </c>
      <c r="C31" s="43" t="s">
        <v>115</v>
      </c>
      <c r="D31" s="217" t="s">
        <v>111</v>
      </c>
      <c r="E31" s="183">
        <v>0.1118</v>
      </c>
      <c r="F31" s="183" t="s">
        <v>153</v>
      </c>
      <c r="G31" s="183">
        <f t="shared" si="1"/>
        <v>14.323816</v>
      </c>
    </row>
    <row r="32" spans="1:7" ht="33.75">
      <c r="A32" s="214"/>
      <c r="B32" s="215" t="s">
        <v>127</v>
      </c>
      <c r="C32" s="43" t="s">
        <v>134</v>
      </c>
      <c r="D32" s="217" t="s">
        <v>137</v>
      </c>
      <c r="E32" s="183">
        <v>0.05</v>
      </c>
      <c r="F32" s="183" t="s">
        <v>154</v>
      </c>
      <c r="G32" s="183">
        <f t="shared" si="1"/>
        <v>2.3185</v>
      </c>
    </row>
    <row r="33" spans="1:7" ht="22.5">
      <c r="A33" s="214"/>
      <c r="B33" s="215" t="s">
        <v>128</v>
      </c>
      <c r="C33" s="43" t="s">
        <v>135</v>
      </c>
      <c r="D33" s="217" t="s">
        <v>137</v>
      </c>
      <c r="E33" s="183">
        <v>0.05</v>
      </c>
      <c r="F33" s="183" t="s">
        <v>155</v>
      </c>
      <c r="G33" s="183">
        <f t="shared" si="1"/>
        <v>1.675</v>
      </c>
    </row>
    <row r="34" spans="1:7" ht="22.5">
      <c r="A34" s="214"/>
      <c r="B34" s="215" t="s">
        <v>129</v>
      </c>
      <c r="C34" s="43" t="s">
        <v>116</v>
      </c>
      <c r="D34" s="217" t="s">
        <v>111</v>
      </c>
      <c r="E34" s="183">
        <v>0.0569</v>
      </c>
      <c r="F34" s="183" t="s">
        <v>156</v>
      </c>
      <c r="G34" s="183">
        <f t="shared" si="1"/>
        <v>4.507048999999999</v>
      </c>
    </row>
    <row r="35" spans="1:7" ht="33.75">
      <c r="A35" s="214"/>
      <c r="B35" s="215" t="s">
        <v>130</v>
      </c>
      <c r="C35" s="43" t="s">
        <v>117</v>
      </c>
      <c r="D35" s="217" t="s">
        <v>111</v>
      </c>
      <c r="E35" s="183">
        <v>0.0582</v>
      </c>
      <c r="F35" s="183" t="s">
        <v>157</v>
      </c>
      <c r="G35" s="183">
        <f t="shared" si="1"/>
        <v>7.428066</v>
      </c>
    </row>
    <row r="36" spans="1:7" ht="33.75">
      <c r="A36" s="214"/>
      <c r="B36" s="215" t="s">
        <v>131</v>
      </c>
      <c r="C36" s="43" t="s">
        <v>136</v>
      </c>
      <c r="D36" s="217" t="s">
        <v>137</v>
      </c>
      <c r="E36" s="183">
        <v>0.05</v>
      </c>
      <c r="F36" s="183" t="s">
        <v>158</v>
      </c>
      <c r="G36" s="183">
        <f t="shared" si="1"/>
        <v>2.47</v>
      </c>
    </row>
    <row r="37" spans="1:7" ht="12.75">
      <c r="A37" s="214"/>
      <c r="B37" s="215"/>
      <c r="C37" s="43"/>
      <c r="D37" s="217"/>
      <c r="E37" s="183"/>
      <c r="F37" s="183"/>
      <c r="G37" s="183"/>
    </row>
    <row r="38" spans="1:7" ht="12.75">
      <c r="A38" s="214"/>
      <c r="B38" s="215"/>
      <c r="C38" s="40"/>
      <c r="D38" s="216"/>
      <c r="E38" s="188"/>
      <c r="F38" s="188"/>
      <c r="G38" s="188"/>
    </row>
    <row r="39" spans="1:7" ht="12.75">
      <c r="A39" s="218" t="s">
        <v>55</v>
      </c>
      <c r="B39" s="219"/>
      <c r="C39" s="219"/>
      <c r="D39" s="219"/>
      <c r="E39" s="219"/>
      <c r="F39" s="220"/>
      <c r="G39" s="188">
        <f>SUM(G26:G38)</f>
        <v>909.7628599999998</v>
      </c>
    </row>
  </sheetData>
  <sheetProtection password="C637" sheet="1" selectLockedCells="1"/>
  <mergeCells count="6">
    <mergeCell ref="A3:B3"/>
    <mergeCell ref="C3:F3"/>
    <mergeCell ref="A19:F19"/>
    <mergeCell ref="A23:B23"/>
    <mergeCell ref="C23:F23"/>
    <mergeCell ref="A39:F39"/>
  </mergeCells>
  <conditionalFormatting sqref="C6:C18">
    <cfRule type="expression" priority="31" dxfId="79" stopIfTrue="1">
      <formula>composiçoes!#REF!=1</formula>
    </cfRule>
    <cfRule type="expression" priority="32" dxfId="80" stopIfTrue="1">
      <formula>composiçoes!#REF!=2</formula>
    </cfRule>
    <cfRule type="expression" priority="33" dxfId="81" stopIfTrue="1">
      <formula>composiçoes!#REF!=3</formula>
    </cfRule>
  </conditionalFormatting>
  <conditionalFormatting sqref="C5">
    <cfRule type="expression" priority="28" dxfId="79" stopIfTrue="1">
      <formula>composiçoes!#REF!=1</formula>
    </cfRule>
    <cfRule type="expression" priority="29" dxfId="80" stopIfTrue="1">
      <formula>composiçoes!#REF!=2</formula>
    </cfRule>
    <cfRule type="expression" priority="30" dxfId="81" stopIfTrue="1">
      <formula>composiçoes!#REF!=3</formula>
    </cfRule>
  </conditionalFormatting>
  <conditionalFormatting sqref="C26:C38">
    <cfRule type="expression" priority="4" dxfId="79" stopIfTrue="1">
      <formula>composiçoes!#REF!=1</formula>
    </cfRule>
    <cfRule type="expression" priority="5" dxfId="80" stopIfTrue="1">
      <formula>composiçoes!#REF!=2</formula>
    </cfRule>
    <cfRule type="expression" priority="6" dxfId="81" stopIfTrue="1">
      <formula>composiçoes!#REF!=3</formula>
    </cfRule>
  </conditionalFormatting>
  <conditionalFormatting sqref="C25">
    <cfRule type="expression" priority="1" dxfId="79" stopIfTrue="1">
      <formula>composiçoes!#REF!=1</formula>
    </cfRule>
    <cfRule type="expression" priority="2" dxfId="80" stopIfTrue="1">
      <formula>composiçoes!#REF!=2</formula>
    </cfRule>
    <cfRule type="expression" priority="3" dxfId="81" stopIfTrue="1">
      <formula>composiçoes!#REF!=3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FABIANO TOSCAN</cp:lastModifiedBy>
  <cp:lastPrinted>2019-04-15T13:09:48Z</cp:lastPrinted>
  <dcterms:created xsi:type="dcterms:W3CDTF">2006-10-10T19:21:35Z</dcterms:created>
  <dcterms:modified xsi:type="dcterms:W3CDTF">2019-04-15T13:22:15Z</dcterms:modified>
  <cp:category/>
  <cp:version/>
  <cp:contentType/>
  <cp:contentStatus/>
</cp:coreProperties>
</file>