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30" windowWidth="11340" windowHeight="9030" tabRatio="1000" activeTab="3"/>
  </bookViews>
  <sheets>
    <sheet name="P. BDI" sheetId="1" r:id="rId1"/>
    <sheet name="QCI" sheetId="2" r:id="rId2"/>
    <sheet name="Orçamento" sheetId="3" r:id="rId3"/>
    <sheet name="CRON" sheetId="4" r:id="rId4"/>
  </sheets>
  <definedNames>
    <definedName name="_xlnm.Print_Area" localSheetId="3">'CRON'!$A$2:$S$45</definedName>
    <definedName name="_xlnm.Print_Area" localSheetId="2">'Orçamento'!$A$2:$H$55</definedName>
    <definedName name="_xlnm.Print_Area" localSheetId="0">'P. BDI'!$A$2:$F$47</definedName>
    <definedName name="_xlnm.Print_Area" localSheetId="1">'QCI'!$A$2:$H$66</definedName>
  </definedNames>
  <calcPr fullCalcOnLoad="1"/>
</workbook>
</file>

<file path=xl/sharedStrings.xml><?xml version="1.0" encoding="utf-8"?>
<sst xmlns="http://schemas.openxmlformats.org/spreadsheetml/2006/main" count="168" uniqueCount="130">
  <si>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</si>
  <si>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</si>
  <si>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</si>
  <si>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</si>
  <si>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</si>
  <si>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</si>
  <si>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</si>
  <si>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</si>
  <si>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</si>
  <si>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</si>
  <si>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</si>
  <si>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</si>
  <si>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</si>
  <si>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</si>
  <si>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</si>
  <si>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</si>
  <si>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</si>
  <si>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</si>
  <si>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</si>
  <si>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</si>
  <si>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</si>
  <si>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</si>
  <si>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</si>
  <si>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</si>
  <si>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</si>
  <si>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</si>
  <si>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</si>
  <si>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</si>
  <si>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</si>
  <si>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</si>
  <si>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</si>
  <si>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</si>
  <si>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</si>
  <si>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</si>
  <si>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</si>
  <si>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</si>
  <si>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</si>
  <si>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</si>
  <si>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</si>
  <si>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</si>
  <si>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</si>
  <si>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</si>
  <si>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</si>
  <si>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</si>
  <si>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</si>
  <si>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</si>
  <si>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</si>
  <si>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</si>
  <si>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</si>
  <si>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UM</t>
  </si>
  <si>
    <t>ITEM 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</si>
  <si>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</si>
  <si>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</si>
  <si>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</si>
  <si>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</si>
  <si>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</si>
  <si>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</si>
  <si>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</si>
  <si>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</si>
  <si>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</si>
  <si>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</si>
  <si>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</si>
  <si>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</si>
  <si>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</si>
  <si>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</si>
  <si>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</si>
  <si>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</si>
  <si>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</si>
  <si>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</si>
  <si>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</si>
  <si>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</si>
  <si>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</si>
  <si>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</si>
  <si>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</si>
  <si>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</si>
  <si>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</si>
  <si>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</si>
  <si>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</si>
  <si>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</si>
  <si>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</si>
  <si>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</si>
  <si>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</si>
  <si>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</si>
  <si>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</si>
  <si>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</si>
  <si>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</si>
  <si>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</si>
  <si>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</si>
  <si>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</si>
  <si>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</si>
  <si>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</si>
  <si>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</si>
  <si>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</si>
  <si>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</si>
  <si>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</si>
  <si>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</si>
  <si>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</si>
  <si>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</si>
  <si>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</si>
  <si>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</si>
  <si>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</si>
  <si>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VARIAS RUAS</t>
  </si>
  <si>
    <t>LIMPEZA DE SUPERFICIES COM JATO DE ALTA PRESSAO DE AR E AGUA</t>
  </si>
  <si>
    <t>PINTURA DE LIGACAO COM EMULSAO RR-1C</t>
  </si>
  <si>
    <t>73806/1</t>
  </si>
  <si>
    <t>M3XKM</t>
  </si>
  <si>
    <t>M3</t>
  </si>
  <si>
    <t>Area:</t>
  </si>
  <si>
    <t>MÊS °10</t>
  </si>
  <si>
    <t>MÊS °11</t>
  </si>
  <si>
    <t>MÊS °12</t>
  </si>
  <si>
    <t>97914</t>
  </si>
  <si>
    <t>DEMOLIÇÃO PARCIAL DE PAVIMENTO ASFÁLTICO, DE FORMA MECANIZADA, SEM REAPROVEITAMENTO E =  0,15 M</t>
  </si>
  <si>
    <t xml:space="preserve">ESCAVAÇÃO MECANIZADA DE VALA DE SOLO COM PROF. ATÉ 1,5 M, COM ESCAVADEIRA HIDRÁULICA (0,8 M3/111 HP), LARG. DE 1,5M A 2,5 M, EM SOLO DE 1A CATEGORIA, LOCAIS COM BAIXO NÍVEL DE INTERFERÊNCIA. </t>
  </si>
  <si>
    <t>REGULARIZACAO E COMPACTACAO DE SUBLEITO</t>
  </si>
  <si>
    <t>TRANSPORTE COM CAMINHÃO BASCULANTE DE 6 M3, EM VIA URBANA PAVIMENTADA, DMT 10 KM ( MATERIAL PROVENIENTE DA DEMOLIÇÃO DESCARTE)</t>
  </si>
  <si>
    <t>TRANSPORTE COM CAMINHÃO BASCULANTE DE 6 M3, EM VIA URBANA PAVIMENTADA, DMT 10 KM ( MATERIAL ESCAVAÇÃO DE SOLO DESCARTE)</t>
  </si>
  <si>
    <t>EXECUÇÃO DE IMPRIMAÇÃO COM ASFALTO DILUÍDO CM-30. AF_09/2017</t>
  </si>
  <si>
    <t>CONSTRUÇÃO DE PAVIMENTO COM APLICAÇÃO DE CONCRETO BETUMINOSO USINADO A QUENTE (CBUQ), CAMADA DE ROLAMENTO, COM ESPESSURA DE 6,0 CM - EXCLUSIVE TRANSPORTE. AF_03/2017</t>
  </si>
  <si>
    <t>RECUPERAÇÃO DE BASE</t>
  </si>
  <si>
    <t>CAPA ASFALTICA</t>
  </si>
  <si>
    <t xml:space="preserve">RECUPERAÇÃO DE BASE </t>
  </si>
  <si>
    <t xml:space="preserve">RECUPERAÇÃO DE BASE E PAVIMENTAÇÃO ASFÁLTICA </t>
  </si>
  <si>
    <t>96396</t>
  </si>
  <si>
    <t>96400</t>
  </si>
  <si>
    <t>EXECUÇÃO E COMPACTAÇÃO DE SUB BASE COM MACADAME SECO PREENCHIDO COM BRITA GRADUADA - EXCLUSIVE TRANSPORTE. AF_09/2017 E=20 CM</t>
  </si>
  <si>
    <t>EXECUÇÃO E COMPACTAÇÃO DE BASE COM BRITA GRADUADA SIMPLES - EXCLUSIVE TRANSPORTE. AF_09/2017 E=20 CM</t>
  </si>
  <si>
    <t>REF. Fev 2019</t>
  </si>
  <si>
    <t>TRANSPORTE COM CAMINHÃO BASCULANTE DE 6 M3, EM VIA URBANA PAVIMENTADA, DMT 25 KM ( MATERIAL PÉTREO)</t>
  </si>
  <si>
    <t>TRANSPORTE COM CAMINHÃO BASCULANTE DE 6 M3, EM VIA URBANA PAVIMENTADA, DMT 25 KM ( MATERIAL BETUMINOSO)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</si>
</sst>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###,###,##0.000"/>
    <numFmt numFmtId="173" formatCode="###,###,##0.0000"/>
    <numFmt numFmtId="174" formatCode="###,###,##0.00000"/>
    <numFmt numFmtId="175" formatCode="###,###,##0.000000"/>
    <numFmt numFmtId="176" formatCode="0.000"/>
    <numFmt numFmtId="177" formatCode="0.0000"/>
    <numFmt numFmtId="178" formatCode="0.0%"/>
    <numFmt numFmtId="179" formatCode="0.000%"/>
    <numFmt numFmtId="180" formatCode="0.0000%"/>
    <numFmt numFmtId="181" formatCode="0.00000"/>
    <numFmt numFmtId="182" formatCode="0.000000"/>
    <numFmt numFmtId="183" formatCode="#,##0.000000"/>
    <numFmt numFmtId="184" formatCode="#,##0.0000000"/>
    <numFmt numFmtId="185" formatCode="#,##0.00000"/>
    <numFmt numFmtId="186" formatCode="#,##0.0000"/>
    <numFmt numFmtId="187" formatCode="#,##0.000"/>
  </numFmts>
  <fonts count="5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8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3" xfId="0" applyNumberFormat="1" applyFont="1" applyBorder="1" applyAlignment="1" applyProtection="1">
      <alignment horizontal="distributed" vertical="top"/>
      <protection/>
    </xf>
    <xf numFmtId="0" fontId="2" fillId="0" borderId="34" xfId="0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 locked="0"/>
    </xf>
    <xf numFmtId="1" fontId="2" fillId="33" borderId="39" xfId="0" applyNumberFormat="1" applyFont="1" applyFill="1" applyBorder="1" applyAlignment="1" applyProtection="1">
      <alignment horizontal="center" vertical="center"/>
      <protection locked="0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/>
      <protection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4" fontId="2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wrapText="1" indent="2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5" borderId="41" xfId="0" applyNumberFormat="1" applyFont="1" applyFill="1" applyBorder="1" applyAlignment="1" applyProtection="1">
      <alignment horizontal="center" vertical="center"/>
      <protection locked="0"/>
    </xf>
    <xf numFmtId="10" fontId="6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8" xfId="0" applyNumberFormat="1" applyFont="1" applyFill="1" applyBorder="1" applyAlignment="1" applyProtection="1">
      <alignment horizontal="center" vertical="center" wrapText="1"/>
      <protection/>
    </xf>
    <xf numFmtId="1" fontId="2" fillId="33" borderId="39" xfId="0" applyNumberFormat="1" applyFont="1" applyFill="1" applyBorder="1" applyAlignment="1" applyProtection="1">
      <alignment horizontal="center" vertical="center" wrapText="1"/>
      <protection/>
    </xf>
    <xf numFmtId="1" fontId="2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168" fontId="2" fillId="33" borderId="23" xfId="45" applyFont="1" applyFill="1" applyBorder="1" applyAlignment="1" applyProtection="1">
      <alignment horizontal="right" vertical="center"/>
      <protection/>
    </xf>
    <xf numFmtId="168" fontId="2" fillId="33" borderId="22" xfId="45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3" borderId="10" xfId="5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/>
      <protection/>
    </xf>
    <xf numFmtId="10" fontId="4" fillId="0" borderId="30" xfId="51" applyNumberFormat="1" applyFont="1" applyFill="1" applyBorder="1" applyAlignment="1" applyProtection="1">
      <alignment horizontal="center"/>
      <protection/>
    </xf>
    <xf numFmtId="170" fontId="4" fillId="0" borderId="30" xfId="0" applyNumberFormat="1" applyFont="1" applyFill="1" applyBorder="1" applyAlignment="1" applyProtection="1">
      <alignment horizontal="center"/>
      <protection/>
    </xf>
    <xf numFmtId="170" fontId="4" fillId="0" borderId="45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right"/>
      <protection/>
    </xf>
    <xf numFmtId="170" fontId="4" fillId="0" borderId="38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10" fontId="4" fillId="0" borderId="10" xfId="51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170" fontId="4" fillId="0" borderId="42" xfId="0" applyNumberFormat="1" applyFont="1" applyFill="1" applyBorder="1" applyAlignment="1" applyProtection="1">
      <alignment horizontal="right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47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1" fillId="37" borderId="27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170" fontId="4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/>
    </xf>
    <xf numFmtId="17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/>
      <protection/>
    </xf>
    <xf numFmtId="170" fontId="4" fillId="0" borderId="30" xfId="0" applyNumberFormat="1" applyFont="1" applyFill="1" applyBorder="1" applyAlignment="1" applyProtection="1">
      <alignment horizontal="left"/>
      <protection/>
    </xf>
    <xf numFmtId="17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/>
      <protection/>
    </xf>
    <xf numFmtId="170" fontId="4" fillId="0" borderId="25" xfId="0" applyNumberFormat="1" applyFont="1" applyFill="1" applyBorder="1" applyAlignment="1" applyProtection="1">
      <alignment horizontal="right"/>
      <protection/>
    </xf>
    <xf numFmtId="170" fontId="4" fillId="0" borderId="49" xfId="0" applyNumberFormat="1" applyFont="1" applyFill="1" applyBorder="1" applyAlignment="1" applyProtection="1">
      <alignment horizontal="right"/>
      <protection/>
    </xf>
    <xf numFmtId="170" fontId="4" fillId="0" borderId="50" xfId="0" applyNumberFormat="1" applyFont="1" applyFill="1" applyBorder="1" applyAlignment="1" applyProtection="1">
      <alignment horizontal="right"/>
      <protection/>
    </xf>
    <xf numFmtId="0" fontId="1" fillId="37" borderId="27" xfId="0" applyFont="1" applyFill="1" applyBorder="1" applyAlignment="1" applyProtection="1">
      <alignment horizontal="right"/>
      <protection/>
    </xf>
    <xf numFmtId="10" fontId="4" fillId="0" borderId="30" xfId="51" applyNumberFormat="1" applyFont="1" applyFill="1" applyBorder="1" applyAlignment="1" applyProtection="1">
      <alignment horizontal="center"/>
      <protection locked="0"/>
    </xf>
    <xf numFmtId="10" fontId="4" fillId="0" borderId="30" xfId="51" applyNumberFormat="1" applyFont="1" applyFill="1" applyBorder="1" applyAlignment="1" applyProtection="1">
      <alignment horizontal="center"/>
      <protection/>
    </xf>
    <xf numFmtId="10" fontId="4" fillId="0" borderId="45" xfId="51" applyNumberFormat="1" applyFont="1" applyFill="1" applyBorder="1" applyAlignment="1" applyProtection="1">
      <alignment horizontal="center"/>
      <protection/>
    </xf>
    <xf numFmtId="10" fontId="4" fillId="0" borderId="10" xfId="51" applyNumberFormat="1" applyFont="1" applyFill="1" applyBorder="1" applyAlignment="1" applyProtection="1">
      <alignment horizontal="center"/>
      <protection/>
    </xf>
    <xf numFmtId="10" fontId="4" fillId="0" borderId="18" xfId="51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0" fontId="4" fillId="0" borderId="51" xfId="51" applyNumberFormat="1" applyFont="1" applyFill="1" applyBorder="1" applyAlignment="1" applyProtection="1">
      <alignment horizontal="center"/>
      <protection/>
    </xf>
    <xf numFmtId="10" fontId="4" fillId="0" borderId="21" xfId="51" applyNumberFormat="1" applyFont="1" applyFill="1" applyBorder="1" applyAlignment="1" applyProtection="1">
      <alignment horizontal="center"/>
      <protection/>
    </xf>
    <xf numFmtId="10" fontId="4" fillId="0" borderId="21" xfId="51" applyNumberFormat="1" applyFont="1" applyFill="1" applyBorder="1" applyAlignment="1" applyProtection="1">
      <alignment horizontal="center"/>
      <protection/>
    </xf>
    <xf numFmtId="10" fontId="4" fillId="0" borderId="19" xfId="51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52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64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00390625" style="31" hidden="1" customWidth="1"/>
    <col min="11" max="11" width="16.28125" style="31" customWidth="1"/>
    <col min="12" max="18" width="9.140625" style="31" customWidth="1"/>
    <col min="19" max="19" width="9.140625" style="87" customWidth="1"/>
    <col min="20" max="20" width="9.140625" style="88" customWidth="1"/>
    <col min="21" max="16384" width="9.140625" style="31" customWidth="1"/>
  </cols>
  <sheetData>
    <row r="1" ht="35.25" customHeight="1">
      <c r="B1" s="86" t="s">
        <v>44</v>
      </c>
    </row>
    <row r="2" spans="2:20" s="90" customFormat="1" ht="32.25" customHeight="1">
      <c r="B2" s="89" t="s">
        <v>3</v>
      </c>
      <c r="C2" s="89"/>
      <c r="D2" s="89"/>
      <c r="E2" s="89"/>
      <c r="F2" s="89"/>
      <c r="S2" s="91"/>
      <c r="T2" s="92"/>
    </row>
    <row r="3" spans="2:20" s="7" customFormat="1" ht="12.75">
      <c r="B3" s="7" t="s">
        <v>39</v>
      </c>
      <c r="C3" s="68" t="s">
        <v>40</v>
      </c>
      <c r="D3" s="69"/>
      <c r="E3" s="69"/>
      <c r="F3" s="70"/>
      <c r="S3" s="96"/>
      <c r="T3" s="97"/>
    </row>
    <row r="4" spans="2:20" s="7" customFormat="1" ht="12.75">
      <c r="B4" s="7" t="s">
        <v>4</v>
      </c>
      <c r="C4" s="93" t="s">
        <v>41</v>
      </c>
      <c r="D4" s="94"/>
      <c r="E4" s="94"/>
      <c r="F4" s="95"/>
      <c r="S4" s="96"/>
      <c r="T4" s="97"/>
    </row>
    <row r="5" spans="2:20" s="7" customFormat="1" ht="31.5" customHeight="1">
      <c r="B5" s="98" t="s">
        <v>5</v>
      </c>
      <c r="C5" s="99" t="s">
        <v>122</v>
      </c>
      <c r="D5" s="100"/>
      <c r="E5" s="100"/>
      <c r="F5" s="101"/>
      <c r="S5" s="96"/>
      <c r="T5" s="97"/>
    </row>
    <row r="6" spans="2:20" s="48" customFormat="1" ht="13.5" customHeight="1">
      <c r="B6" s="48" t="s">
        <v>45</v>
      </c>
      <c r="C6" s="93" t="s">
        <v>101</v>
      </c>
      <c r="D6" s="94"/>
      <c r="E6" s="94"/>
      <c r="F6" s="95"/>
      <c r="S6" s="102"/>
      <c r="T6" s="103"/>
    </row>
    <row r="7" spans="2:20" s="48" customFormat="1" ht="13.5" customHeight="1">
      <c r="B7" s="48" t="s">
        <v>47</v>
      </c>
      <c r="C7" s="68" t="s">
        <v>42</v>
      </c>
      <c r="D7" s="69"/>
      <c r="E7" s="69"/>
      <c r="F7" s="70"/>
      <c r="S7" s="102"/>
      <c r="T7" s="103"/>
    </row>
    <row r="8" spans="2:20" s="48" customFormat="1" ht="13.5" customHeight="1">
      <c r="B8" s="48" t="s">
        <v>43</v>
      </c>
      <c r="C8" s="68" t="s">
        <v>42</v>
      </c>
      <c r="D8" s="69"/>
      <c r="E8" s="69"/>
      <c r="F8" s="70"/>
      <c r="S8" s="102"/>
      <c r="T8" s="103"/>
    </row>
    <row r="9" spans="2:20" s="48" customFormat="1" ht="12.75">
      <c r="B9" s="48" t="s">
        <v>48</v>
      </c>
      <c r="C9" s="74" t="s">
        <v>42</v>
      </c>
      <c r="D9" s="75"/>
      <c r="E9" s="75"/>
      <c r="F9" s="76"/>
      <c r="S9" s="102"/>
      <c r="T9" s="103"/>
    </row>
    <row r="10" spans="3:20" s="48" customFormat="1" ht="12.75">
      <c r="C10" s="104"/>
      <c r="D10" s="105"/>
      <c r="E10" s="105"/>
      <c r="F10" s="105"/>
      <c r="S10" s="102"/>
      <c r="T10" s="103"/>
    </row>
    <row r="11" spans="2:20" s="48" customFormat="1" ht="24.75" customHeight="1">
      <c r="B11" s="4" t="s">
        <v>6</v>
      </c>
      <c r="C11" s="5">
        <v>2</v>
      </c>
      <c r="D11" s="6">
        <f>IF(C11&gt;0,IF(C11&lt;7,,"&lt;--- Insira valor entre 1 e 6"),"&lt;--- Insira valor entre 1 e 6")</f>
        <v>0</v>
      </c>
      <c r="E11" s="7"/>
      <c r="F11" s="8"/>
      <c r="S11" s="102"/>
      <c r="T11" s="103"/>
    </row>
    <row r="12" spans="2:20" s="48" customFormat="1" ht="12.75">
      <c r="B12" s="9" t="s">
        <v>7</v>
      </c>
      <c r="C12" s="1">
        <v>1</v>
      </c>
      <c r="D12" s="71" t="s">
        <v>8</v>
      </c>
      <c r="E12" s="72"/>
      <c r="F12" s="73"/>
      <c r="S12" s="102"/>
      <c r="T12" s="103"/>
    </row>
    <row r="13" spans="2:20" s="48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102"/>
      <c r="T13" s="103"/>
    </row>
    <row r="14" spans="2:20" s="48" customFormat="1" ht="51">
      <c r="B14" s="9" t="s">
        <v>11</v>
      </c>
      <c r="C14" s="10">
        <v>3</v>
      </c>
      <c r="D14" s="13" t="s">
        <v>61</v>
      </c>
      <c r="E14" s="14" t="s">
        <v>12</v>
      </c>
      <c r="F14" s="15"/>
      <c r="S14" s="102"/>
      <c r="T14" s="103"/>
    </row>
    <row r="15" spans="2:20" s="48" customFormat="1" ht="51">
      <c r="B15" s="9" t="s">
        <v>13</v>
      </c>
      <c r="C15" s="10">
        <v>4</v>
      </c>
      <c r="D15" s="55" t="s">
        <v>14</v>
      </c>
      <c r="E15" s="56"/>
      <c r="F15" s="57"/>
      <c r="S15" s="102"/>
      <c r="T15" s="103"/>
    </row>
    <row r="16" spans="2:20" s="48" customFormat="1" ht="25.5">
      <c r="B16" s="9" t="s">
        <v>15</v>
      </c>
      <c r="C16" s="10">
        <v>5</v>
      </c>
      <c r="D16" s="81">
        <f>IF(D17&lt;&gt;0,0,"( X )")</f>
        <v>0</v>
      </c>
      <c r="E16" s="11" t="s">
        <v>16</v>
      </c>
      <c r="F16" s="12"/>
      <c r="S16" s="102"/>
      <c r="T16" s="103"/>
    </row>
    <row r="17" spans="2:20" s="48" customFormat="1" ht="25.5">
      <c r="B17" s="9" t="s">
        <v>17</v>
      </c>
      <c r="C17" s="10">
        <v>6</v>
      </c>
      <c r="D17" s="80" t="s">
        <v>61</v>
      </c>
      <c r="E17" s="14" t="s">
        <v>18</v>
      </c>
      <c r="F17" s="15"/>
      <c r="S17" s="102"/>
      <c r="T17" s="103"/>
    </row>
    <row r="18" spans="2:20" s="48" customFormat="1" ht="12.75">
      <c r="B18" s="16"/>
      <c r="C18" s="7"/>
      <c r="D18" s="7"/>
      <c r="E18" s="7"/>
      <c r="F18" s="8"/>
      <c r="S18" s="102"/>
      <c r="T18" s="103"/>
    </row>
    <row r="19" spans="2:10" ht="15.75" customHeight="1">
      <c r="B19" s="17"/>
      <c r="C19" s="58" t="s">
        <v>19</v>
      </c>
      <c r="D19" s="58"/>
      <c r="E19" s="58"/>
      <c r="H19" s="106" t="s">
        <v>65</v>
      </c>
      <c r="I19" s="107">
        <f>F21</f>
        <v>0</v>
      </c>
      <c r="J19" s="106"/>
    </row>
    <row r="20" spans="2:20" s="108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109" t="s">
        <v>66</v>
      </c>
      <c r="I20" s="110">
        <f>F22</f>
        <v>0</v>
      </c>
      <c r="J20" s="109"/>
      <c r="S20" s="111"/>
      <c r="T20" s="112"/>
    </row>
    <row r="21" spans="2:19" ht="15.75">
      <c r="B21" s="21" t="s">
        <v>25</v>
      </c>
      <c r="C21" s="22">
        <v>0.038</v>
      </c>
      <c r="D21" s="23">
        <v>0.0401</v>
      </c>
      <c r="E21" s="24">
        <v>0.0467</v>
      </c>
      <c r="F21" s="82"/>
      <c r="G21" s="113">
        <f>IF(F21=0,"",IF(F21&lt;C21,"Atenção, observar os intervalos!",IF(F21&gt;E21,"Atenção, observar os intervalos!","")))</f>
      </c>
      <c r="H21" s="106" t="s">
        <v>67</v>
      </c>
      <c r="I21" s="107">
        <f>I20</f>
        <v>0</v>
      </c>
      <c r="J21" s="106"/>
      <c r="R21" s="88"/>
      <c r="S21" s="88"/>
    </row>
    <row r="22" spans="2:19" ht="15.75">
      <c r="B22" s="21" t="s">
        <v>26</v>
      </c>
      <c r="C22" s="25">
        <v>0.0032</v>
      </c>
      <c r="D22" s="26">
        <v>0.004</v>
      </c>
      <c r="E22" s="27">
        <v>0.0074</v>
      </c>
      <c r="F22" s="82"/>
      <c r="G22" s="113">
        <f>IF(F22=0,"",IF(F22&lt;C22,"Atenção, observar os intervalos!",IF(F22&gt;E22,"Atenção, observar os intervalos!","")))</f>
      </c>
      <c r="H22" s="106" t="s">
        <v>68</v>
      </c>
      <c r="I22" s="107">
        <f aca="true" t="shared" si="0" ref="I22:I27">F23</f>
        <v>0</v>
      </c>
      <c r="J22" s="106"/>
      <c r="R22" s="88"/>
      <c r="S22" s="88"/>
    </row>
    <row r="23" spans="2:19" ht="15.75">
      <c r="B23" s="21" t="s">
        <v>27</v>
      </c>
      <c r="C23" s="25">
        <v>0.005</v>
      </c>
      <c r="D23" s="26">
        <v>0.0056</v>
      </c>
      <c r="E23" s="27">
        <v>0.0097</v>
      </c>
      <c r="F23" s="82"/>
      <c r="G23" s="113">
        <f>IF(F23=0,"",IF(F23&lt;C23,"Atenção, observar os intervalos!",IF(F23&gt;E23,"Atenção, observar os intervalos!","")))</f>
      </c>
      <c r="H23" s="106" t="s">
        <v>69</v>
      </c>
      <c r="I23" s="107">
        <f t="shared" si="0"/>
        <v>0</v>
      </c>
      <c r="J23" s="114"/>
      <c r="R23" s="88"/>
      <c r="S23" s="88"/>
    </row>
    <row r="24" spans="2:19" ht="15.75">
      <c r="B24" s="21" t="s">
        <v>28</v>
      </c>
      <c r="C24" s="25">
        <v>0.0102</v>
      </c>
      <c r="D24" s="26">
        <v>0.0111</v>
      </c>
      <c r="E24" s="27">
        <v>0.0121</v>
      </c>
      <c r="F24" s="82"/>
      <c r="G24" s="113">
        <f>IF(F24=0,"",IF(F24&lt;C24,"Atenção, observar os intervalos!",IF(F24&gt;E24,"Atenção, observar os intervalos!","")))</f>
      </c>
      <c r="H24" s="106" t="s">
        <v>70</v>
      </c>
      <c r="I24" s="107">
        <f t="shared" si="0"/>
        <v>0</v>
      </c>
      <c r="J24" s="114"/>
      <c r="R24" s="88"/>
      <c r="S24" s="88"/>
    </row>
    <row r="25" spans="2:19" ht="15.75">
      <c r="B25" s="21" t="s">
        <v>29</v>
      </c>
      <c r="C25" s="28">
        <v>0.0664</v>
      </c>
      <c r="D25" s="29">
        <v>0.073</v>
      </c>
      <c r="E25" s="30">
        <v>0.0869</v>
      </c>
      <c r="F25" s="82"/>
      <c r="G25" s="113">
        <f>IF(F25=0,"",IF(F25&lt;C25,"Atenção, observar os intervalos!",IF(F25&gt;E25,"Atenção, observar os intervalos!","")))</f>
      </c>
      <c r="H25" s="106" t="s">
        <v>71</v>
      </c>
      <c r="I25" s="107">
        <f t="shared" si="0"/>
        <v>0</v>
      </c>
      <c r="J25" s="106"/>
      <c r="R25" s="88"/>
      <c r="S25" s="88"/>
    </row>
    <row r="26" spans="2:19" ht="15.75">
      <c r="B26" s="59" t="s">
        <v>30</v>
      </c>
      <c r="C26" s="60"/>
      <c r="D26" s="60"/>
      <c r="E26" s="61"/>
      <c r="F26" s="83"/>
      <c r="G26" s="113"/>
      <c r="H26" s="106" t="s">
        <v>72</v>
      </c>
      <c r="I26" s="107">
        <f t="shared" si="0"/>
        <v>0</v>
      </c>
      <c r="J26" s="106"/>
      <c r="R26" s="88"/>
      <c r="S26" s="88"/>
    </row>
    <row r="27" spans="2:19" ht="15.75">
      <c r="B27" s="62" t="s">
        <v>31</v>
      </c>
      <c r="C27" s="63"/>
      <c r="D27" s="63"/>
      <c r="E27" s="64"/>
      <c r="F27" s="83"/>
      <c r="G27" s="113"/>
      <c r="H27" s="106" t="s">
        <v>73</v>
      </c>
      <c r="I27" s="107">
        <f t="shared" si="0"/>
        <v>0.045</v>
      </c>
      <c r="J27" s="106"/>
      <c r="R27" s="88"/>
      <c r="S27" s="88"/>
    </row>
    <row r="28" spans="2:19" ht="16.5" thickBot="1">
      <c r="B28" s="65" t="s">
        <v>32</v>
      </c>
      <c r="C28" s="66"/>
      <c r="D28" s="66"/>
      <c r="E28" s="66"/>
      <c r="F28" s="3">
        <v>0.045</v>
      </c>
      <c r="G28" s="113"/>
      <c r="H28" s="106"/>
      <c r="I28" s="115"/>
      <c r="J28" s="115"/>
      <c r="K28" s="116"/>
      <c r="L28" s="117"/>
      <c r="M28" s="118"/>
      <c r="N28" s="118"/>
      <c r="O28" s="119"/>
      <c r="R28" s="88"/>
      <c r="S28" s="88"/>
    </row>
    <row r="29" spans="8:18" ht="12.75">
      <c r="H29" s="106"/>
      <c r="I29" s="115"/>
      <c r="J29" s="115"/>
      <c r="K29" s="116"/>
      <c r="L29" s="117"/>
      <c r="M29" s="117"/>
      <c r="N29" s="117"/>
      <c r="R29" s="87"/>
    </row>
    <row r="30" spans="2:19" ht="15.75">
      <c r="B30" s="67" t="s">
        <v>33</v>
      </c>
      <c r="C30" s="67"/>
      <c r="D30" s="67"/>
      <c r="E30" s="67"/>
      <c r="F30" s="32">
        <f>(((1+I19+I21+I22)*(1+I23)*(1+I24))/(1-I25-I26))-1</f>
        <v>0</v>
      </c>
      <c r="G30" s="120"/>
      <c r="H30" s="114" t="s">
        <v>62</v>
      </c>
      <c r="I30" s="114" t="s">
        <v>63</v>
      </c>
      <c r="J30" s="114" t="s">
        <v>64</v>
      </c>
      <c r="R30" s="88"/>
      <c r="S30" s="88"/>
    </row>
    <row r="31" spans="2:19" ht="16.5" thickBot="1">
      <c r="B31" s="50" t="s">
        <v>34</v>
      </c>
      <c r="C31" s="51"/>
      <c r="D31" s="51"/>
      <c r="E31" s="51"/>
      <c r="F31" s="33">
        <f>(((1+I19+I21+I22)*(1+I23)*(1+I24))/(1-I25-I26-I27))-1</f>
        <v>0.04712041884816753</v>
      </c>
      <c r="G31" s="49"/>
      <c r="H31" s="114">
        <v>0.2034</v>
      </c>
      <c r="I31" s="114">
        <v>0.2212</v>
      </c>
      <c r="J31" s="114">
        <v>0.25</v>
      </c>
      <c r="R31" s="88"/>
      <c r="S31" s="88"/>
    </row>
    <row r="33" spans="2:6" ht="48" customHeight="1">
      <c r="B33" s="52" t="s">
        <v>35</v>
      </c>
      <c r="C33" s="52"/>
      <c r="D33" s="52"/>
      <c r="E33" s="52"/>
      <c r="F33" s="52"/>
    </row>
    <row r="35" spans="2:6" ht="12.75">
      <c r="B35" s="53" t="s">
        <v>36</v>
      </c>
      <c r="C35" s="53"/>
      <c r="D35" s="53"/>
      <c r="E35" s="53"/>
      <c r="F35" s="53"/>
    </row>
    <row r="36" spans="2:6" ht="12.75">
      <c r="B36" s="54" t="s">
        <v>37</v>
      </c>
      <c r="C36" s="54"/>
      <c r="D36" s="54"/>
      <c r="E36" s="54"/>
      <c r="F36" s="54"/>
    </row>
    <row r="37" ht="22.5" customHeight="1">
      <c r="F37" s="34"/>
    </row>
    <row r="38" ht="12.75">
      <c r="B38" s="90"/>
    </row>
    <row r="39" spans="2:5" ht="12.75">
      <c r="B39" s="121" t="s">
        <v>97</v>
      </c>
      <c r="C39" s="37"/>
      <c r="D39" s="37"/>
      <c r="E39" s="79"/>
    </row>
    <row r="40" spans="2:5" ht="12.75">
      <c r="B40" s="122" t="s">
        <v>99</v>
      </c>
      <c r="C40" s="84"/>
      <c r="D40" s="84"/>
      <c r="E40" s="79"/>
    </row>
    <row r="41" spans="2:4" ht="12.75">
      <c r="B41" s="123"/>
      <c r="C41" s="123"/>
      <c r="D41" s="123"/>
    </row>
    <row r="42" spans="2:4" ht="12.75">
      <c r="B42" s="123"/>
      <c r="C42" s="123"/>
      <c r="D42" s="123"/>
    </row>
    <row r="44" spans="2:4" ht="12.75">
      <c r="B44" s="124"/>
      <c r="C44" s="124"/>
      <c r="D44" s="124"/>
    </row>
    <row r="45" spans="2:5" ht="12.75">
      <c r="B45" s="121" t="s">
        <v>98</v>
      </c>
      <c r="C45" s="85"/>
      <c r="D45" s="85"/>
      <c r="E45" s="79"/>
    </row>
    <row r="46" spans="2:5" ht="12.75">
      <c r="B46" s="122" t="s">
        <v>38</v>
      </c>
      <c r="C46" s="84"/>
      <c r="D46" s="84"/>
      <c r="E46" s="79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57" operator="between" stopIfTrue="1">
      <formula>$C21</formula>
      <formula>$E21</formula>
    </cfRule>
  </conditionalFormatting>
  <conditionalFormatting sqref="B12:C17">
    <cfRule type="expression" priority="10" dxfId="45" stopIfTrue="1">
      <formula>$C$11=0</formula>
    </cfRule>
    <cfRule type="expression" priority="11" dxfId="45" stopIfTrue="1">
      <formula>$C$11&gt;6</formula>
    </cfRule>
    <cfRule type="expression" priority="12" dxfId="54" stopIfTrue="1">
      <formula>$C12&lt;&gt;$C$11</formula>
    </cfRule>
  </conditionalFormatting>
  <conditionalFormatting sqref="E13">
    <cfRule type="expression" priority="9" dxfId="45" stopIfTrue="1">
      <formula>$D$14&lt;&gt;0</formula>
    </cfRule>
  </conditionalFormatting>
  <conditionalFormatting sqref="E14">
    <cfRule type="expression" priority="8" dxfId="50" stopIfTrue="1">
      <formula>$D$14&lt;&gt;0</formula>
    </cfRule>
  </conditionalFormatting>
  <conditionalFormatting sqref="E16 B30:F30">
    <cfRule type="expression" priority="7" dxfId="45" stopIfTrue="1">
      <formula>$D$17&lt;&gt;0</formula>
    </cfRule>
  </conditionalFormatting>
  <conditionalFormatting sqref="E17">
    <cfRule type="expression" priority="6" dxfId="50" stopIfTrue="1">
      <formula>$D$17&lt;&gt;0</formula>
    </cfRule>
  </conditionalFormatting>
  <conditionalFormatting sqref="B31:F31">
    <cfRule type="expression" priority="5" dxfId="58" stopIfTrue="1">
      <formula>$D$17&lt;&gt;0</formula>
    </cfRule>
  </conditionalFormatting>
  <conditionalFormatting sqref="B36:F36">
    <cfRule type="expression" priority="4" dxfId="45" stopIfTrue="1">
      <formula>$D$17&lt;&gt;0</formula>
    </cfRule>
  </conditionalFormatting>
  <conditionalFormatting sqref="F28">
    <cfRule type="expression" priority="3" dxfId="59" stopIfTrue="1">
      <formula>$D$17&lt;&gt;0</formula>
    </cfRule>
  </conditionalFormatting>
  <conditionalFormatting sqref="B28:E28">
    <cfRule type="expression" priority="2" dxfId="60" stopIfTrue="1">
      <formula>$D$17&lt;&gt;0</formula>
    </cfRule>
  </conditionalFormatting>
  <conditionalFormatting sqref="B35:F35">
    <cfRule type="expression" priority="1" dxfId="45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7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6">
      <selection activeCell="E47" sqref="E47"/>
    </sheetView>
  </sheetViews>
  <sheetFormatPr defaultColWidth="9.140625" defaultRowHeight="12.75"/>
  <cols>
    <col min="1" max="1" width="9.140625" style="128" customWidth="1"/>
    <col min="2" max="2" width="9.421875" style="128" customWidth="1"/>
    <col min="3" max="3" width="54.140625" style="128" customWidth="1"/>
    <col min="4" max="4" width="6.28125" style="128" customWidth="1"/>
    <col min="5" max="5" width="10.28125" style="128" customWidth="1"/>
    <col min="6" max="6" width="10.7109375" style="128" bestFit="1" customWidth="1"/>
    <col min="7" max="7" width="11.7109375" style="128" customWidth="1"/>
    <col min="8" max="8" width="13.140625" style="128" customWidth="1"/>
    <col min="9" max="16384" width="9.140625" style="128" customWidth="1"/>
  </cols>
  <sheetData>
    <row r="1" ht="37.5" customHeight="1">
      <c r="A1" s="86" t="s">
        <v>44</v>
      </c>
    </row>
    <row r="2" spans="1:9" ht="12.75" customHeight="1">
      <c r="A2" s="129" t="s">
        <v>75</v>
      </c>
      <c r="B2" s="129"/>
      <c r="C2" s="129"/>
      <c r="D2" s="129"/>
      <c r="E2" s="129"/>
      <c r="F2" s="129"/>
      <c r="G2" s="129"/>
      <c r="H2" s="129"/>
      <c r="I2" s="130"/>
    </row>
    <row r="3" spans="1:8" ht="15" customHeight="1">
      <c r="A3" s="129"/>
      <c r="B3" s="129"/>
      <c r="C3" s="129"/>
      <c r="D3" s="129"/>
      <c r="E3" s="129"/>
      <c r="F3" s="129"/>
      <c r="G3" s="129"/>
      <c r="H3" s="129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8" ht="12.75" customHeight="1">
      <c r="A5" s="131"/>
      <c r="B5" s="131"/>
      <c r="C5" s="131"/>
      <c r="D5" s="131"/>
      <c r="E5" s="131"/>
      <c r="F5" s="131"/>
      <c r="G5" s="131"/>
      <c r="H5" s="131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2.75" customHeight="1">
      <c r="A7" s="131"/>
      <c r="B7" s="131"/>
      <c r="C7" s="131"/>
      <c r="D7" s="131"/>
      <c r="E7" s="131"/>
      <c r="F7" s="131"/>
      <c r="G7" s="131"/>
      <c r="H7" s="131"/>
    </row>
    <row r="8" spans="1:7" ht="15.75" customHeight="1">
      <c r="A8" s="132" t="str">
        <f>'P. BDI'!B3</f>
        <v>Edital :</v>
      </c>
      <c r="B8" s="132"/>
      <c r="C8" s="35" t="str">
        <f>'P. BDI'!C3:F3</f>
        <v>TP -xxx</v>
      </c>
      <c r="D8" s="132" t="s">
        <v>107</v>
      </c>
      <c r="E8" s="132"/>
      <c r="F8" s="134">
        <f>Orçamento!F5</f>
        <v>2200</v>
      </c>
      <c r="G8" s="135"/>
    </row>
    <row r="9" spans="1:9" ht="12.75">
      <c r="A9" s="132" t="str">
        <f>'P. BDI'!B4</f>
        <v>Tomador: </v>
      </c>
      <c r="B9" s="132"/>
      <c r="C9" s="133" t="str">
        <f>'P. BDI'!C4:F4</f>
        <v>Prefeitura Municipal de Dois Vizinhos - PR</v>
      </c>
      <c r="D9" s="132" t="s">
        <v>77</v>
      </c>
      <c r="E9" s="132"/>
      <c r="F9" s="136">
        <f>Orçamento!H41</f>
        <v>0</v>
      </c>
      <c r="G9" s="137"/>
      <c r="I9" s="138"/>
    </row>
    <row r="10" spans="1:8" ht="25.5">
      <c r="A10" s="132" t="str">
        <f>'P. BDI'!B5</f>
        <v>Empreendimento: </v>
      </c>
      <c r="B10" s="132"/>
      <c r="C10" s="139" t="str">
        <f>'P. BDI'!C5:F5</f>
        <v>RECUPERAÇÃO DE BASE E PAVIMENTAÇÃO ASFÁLTICA </v>
      </c>
      <c r="D10" s="132" t="s">
        <v>59</v>
      </c>
      <c r="E10" s="132"/>
      <c r="F10" s="136">
        <f>F9/F8</f>
        <v>0</v>
      </c>
      <c r="G10" s="137"/>
      <c r="H10" s="140"/>
    </row>
    <row r="11" spans="1:8" ht="12.75">
      <c r="A11" s="132" t="str">
        <f>'P. BDI'!B6</f>
        <v>Local da Obra:</v>
      </c>
      <c r="B11" s="132"/>
      <c r="C11" s="133" t="str">
        <f>'P. BDI'!C6:F6</f>
        <v>VARIAS RUAS</v>
      </c>
      <c r="D11" s="141"/>
      <c r="E11" s="140"/>
      <c r="F11" s="140"/>
      <c r="G11" s="140"/>
      <c r="H11" s="140"/>
    </row>
    <row r="12" spans="1:8" ht="12.75">
      <c r="A12" s="132" t="str">
        <f>'P. BDI'!B7</f>
        <v>Empresa Prop.:</v>
      </c>
      <c r="B12" s="132"/>
      <c r="C12" s="35" t="str">
        <f>'P. BDI'!C7:F7</f>
        <v>xxxxxxxxxxxxxx</v>
      </c>
      <c r="D12" s="141"/>
      <c r="E12" s="140"/>
      <c r="F12" s="140"/>
      <c r="G12" s="140"/>
      <c r="H12" s="140"/>
    </row>
    <row r="13" spans="1:8" ht="12.75">
      <c r="A13" s="132" t="str">
        <f>'P. BDI'!B8</f>
        <v>CNPJ:</v>
      </c>
      <c r="B13" s="132"/>
      <c r="C13" s="35" t="str">
        <f>'P. BDI'!C8:F8</f>
        <v>xxxxxxxxxxxxxx</v>
      </c>
      <c r="D13" s="141"/>
      <c r="E13" s="140"/>
      <c r="F13" s="140"/>
      <c r="G13" s="140"/>
      <c r="H13" s="140"/>
    </row>
    <row r="14" spans="1:8" ht="12.75">
      <c r="A14" s="132" t="str">
        <f>'P. BDI'!B9</f>
        <v>Data Base:</v>
      </c>
      <c r="B14" s="132"/>
      <c r="C14" s="36" t="s">
        <v>42</v>
      </c>
      <c r="D14" s="141"/>
      <c r="E14" s="141"/>
      <c r="F14" s="142"/>
      <c r="G14" s="105"/>
      <c r="H14" s="105"/>
    </row>
    <row r="15" spans="1:8" ht="12.75">
      <c r="A15" s="132" t="s">
        <v>74</v>
      </c>
      <c r="B15" s="132"/>
      <c r="C15" s="143">
        <f>'P. BDI'!F31</f>
        <v>0.04712041884816753</v>
      </c>
      <c r="D15" s="141"/>
      <c r="E15" s="141"/>
      <c r="F15" s="142"/>
      <c r="G15" s="105"/>
      <c r="H15" s="105"/>
    </row>
    <row r="16" spans="1:8" ht="12.75">
      <c r="A16" s="144"/>
      <c r="B16" s="145"/>
      <c r="C16" s="146"/>
      <c r="D16" s="140"/>
      <c r="E16" s="140"/>
      <c r="F16" s="140"/>
      <c r="G16" s="140"/>
      <c r="H16" s="140"/>
    </row>
    <row r="17" spans="1:8" ht="12.75">
      <c r="A17" s="144"/>
      <c r="B17" s="145"/>
      <c r="C17" s="146"/>
      <c r="D17" s="140"/>
      <c r="E17" s="140"/>
      <c r="F17" s="140"/>
      <c r="G17" s="140"/>
      <c r="H17" s="140"/>
    </row>
    <row r="18" spans="1:8" ht="12.75">
      <c r="A18" s="144"/>
      <c r="B18" s="145"/>
      <c r="C18" s="146"/>
      <c r="D18" s="140"/>
      <c r="E18" s="140"/>
      <c r="F18" s="140"/>
      <c r="G18" s="140"/>
      <c r="H18" s="140"/>
    </row>
    <row r="19" spans="1:8" ht="12.75">
      <c r="A19" s="144"/>
      <c r="B19" s="145"/>
      <c r="C19" s="146"/>
      <c r="D19" s="140"/>
      <c r="E19" s="140"/>
      <c r="F19" s="140"/>
      <c r="G19" s="140"/>
      <c r="H19" s="140"/>
    </row>
    <row r="20" spans="1:8" ht="12.75">
      <c r="A20" s="144"/>
      <c r="B20" s="145"/>
      <c r="C20" s="146"/>
      <c r="D20" s="140"/>
      <c r="E20" s="140"/>
      <c r="F20" s="140"/>
      <c r="G20" s="140"/>
      <c r="H20" s="140"/>
    </row>
    <row r="21" spans="1:8" ht="12.75">
      <c r="A21" s="144"/>
      <c r="B21" s="145"/>
      <c r="C21" s="146"/>
      <c r="D21" s="140"/>
      <c r="E21" s="140"/>
      <c r="F21" s="140"/>
      <c r="G21" s="140"/>
      <c r="H21" s="140"/>
    </row>
    <row r="22" spans="1:8" ht="12.75">
      <c r="A22" s="144"/>
      <c r="B22" s="145"/>
      <c r="C22" s="146"/>
      <c r="D22" s="140"/>
      <c r="E22" s="140"/>
      <c r="F22" s="140"/>
      <c r="G22" s="140"/>
      <c r="H22" s="140"/>
    </row>
    <row r="23" spans="1:8" ht="12.75">
      <c r="A23" s="144"/>
      <c r="B23" s="145"/>
      <c r="C23" s="146"/>
      <c r="D23" s="140"/>
      <c r="E23" s="140"/>
      <c r="F23" s="140"/>
      <c r="G23" s="140"/>
      <c r="H23" s="140"/>
    </row>
    <row r="24" spans="1:8" ht="12.75">
      <c r="A24" s="144"/>
      <c r="B24" s="145"/>
      <c r="C24" s="146"/>
      <c r="D24" s="140"/>
      <c r="E24" s="140"/>
      <c r="F24" s="140"/>
      <c r="G24" s="140"/>
      <c r="H24" s="140"/>
    </row>
    <row r="25" spans="2:8" ht="12.75">
      <c r="B25" s="147" t="s">
        <v>50</v>
      </c>
      <c r="C25" s="147" t="s">
        <v>76</v>
      </c>
      <c r="D25" s="148" t="s">
        <v>79</v>
      </c>
      <c r="E25" s="148"/>
      <c r="F25" s="148" t="s">
        <v>78</v>
      </c>
      <c r="G25" s="148"/>
      <c r="H25" s="147" t="s">
        <v>80</v>
      </c>
    </row>
    <row r="26" spans="2:8" ht="12.75">
      <c r="B26" s="149">
        <f>Orçamento!A16</f>
        <v>1</v>
      </c>
      <c r="C26" s="40" t="str">
        <f>Orçamento!C16</f>
        <v>RECUPERAÇÃO DE BASE </v>
      </c>
      <c r="D26" s="150" t="e">
        <f>F26/$F$9</f>
        <v>#DIV/0!</v>
      </c>
      <c r="E26" s="150"/>
      <c r="F26" s="151">
        <f>Orçamento!H16</f>
        <v>0</v>
      </c>
      <c r="G26" s="151"/>
      <c r="H26" s="152">
        <f>F26</f>
        <v>0</v>
      </c>
    </row>
    <row r="27" spans="2:8" ht="12.75">
      <c r="B27" s="153">
        <f>Orçamento!A30</f>
        <v>2</v>
      </c>
      <c r="C27" s="38" t="str">
        <f>Orçamento!C30</f>
        <v>CAPA ASFALTICA</v>
      </c>
      <c r="D27" s="150" t="e">
        <f>F27/$F$9</f>
        <v>#DIV/0!</v>
      </c>
      <c r="E27" s="150"/>
      <c r="F27" s="151">
        <f>Orçamento!H30</f>
        <v>0</v>
      </c>
      <c r="G27" s="151"/>
      <c r="H27" s="152">
        <f>H26+F27</f>
        <v>0</v>
      </c>
    </row>
    <row r="28" spans="2:8" ht="12.75">
      <c r="B28" s="153"/>
      <c r="C28" s="38"/>
      <c r="D28" s="150"/>
      <c r="E28" s="150"/>
      <c r="F28" s="151"/>
      <c r="G28" s="151"/>
      <c r="H28" s="152"/>
    </row>
    <row r="29" spans="2:8" ht="12.75">
      <c r="B29" s="153"/>
      <c r="C29" s="38"/>
      <c r="D29" s="150"/>
      <c r="E29" s="150"/>
      <c r="F29" s="151"/>
      <c r="G29" s="151"/>
      <c r="H29" s="152"/>
    </row>
    <row r="30" spans="2:8" ht="12.75">
      <c r="B30" s="153"/>
      <c r="C30" s="38"/>
      <c r="D30" s="150"/>
      <c r="E30" s="150"/>
      <c r="F30" s="151"/>
      <c r="G30" s="151"/>
      <c r="H30" s="152"/>
    </row>
    <row r="31" spans="2:8" ht="12.75">
      <c r="B31" s="153"/>
      <c r="C31" s="38"/>
      <c r="D31" s="150"/>
      <c r="E31" s="150"/>
      <c r="F31" s="151"/>
      <c r="G31" s="151"/>
      <c r="H31" s="152"/>
    </row>
    <row r="32" spans="2:8" ht="12.75">
      <c r="B32" s="153"/>
      <c r="C32" s="38"/>
      <c r="D32" s="150"/>
      <c r="E32" s="150"/>
      <c r="F32" s="151"/>
      <c r="G32" s="151"/>
      <c r="H32" s="152"/>
    </row>
    <row r="33" spans="2:8" ht="12.75">
      <c r="B33" s="153"/>
      <c r="C33" s="38"/>
      <c r="D33" s="150"/>
      <c r="E33" s="150"/>
      <c r="F33" s="151"/>
      <c r="G33" s="151"/>
      <c r="H33" s="152"/>
    </row>
    <row r="34" spans="2:8" ht="12.75">
      <c r="B34" s="153"/>
      <c r="C34" s="38"/>
      <c r="D34" s="150"/>
      <c r="E34" s="150"/>
      <c r="F34" s="151"/>
      <c r="G34" s="151"/>
      <c r="H34" s="152"/>
    </row>
    <row r="35" spans="2:8" ht="12.75">
      <c r="B35" s="153"/>
      <c r="C35" s="42"/>
      <c r="D35" s="154"/>
      <c r="E35" s="154"/>
      <c r="F35" s="154"/>
      <c r="G35" s="154"/>
      <c r="H35" s="155"/>
    </row>
    <row r="36" spans="2:8" ht="12.75">
      <c r="B36" s="153"/>
      <c r="C36" s="38"/>
      <c r="D36" s="154"/>
      <c r="E36" s="154"/>
      <c r="F36" s="154"/>
      <c r="G36" s="154"/>
      <c r="H36" s="155"/>
    </row>
    <row r="37" spans="2:8" ht="12.75">
      <c r="B37" s="153"/>
      <c r="C37" s="38"/>
      <c r="D37" s="154"/>
      <c r="E37" s="154"/>
      <c r="F37" s="156"/>
      <c r="G37" s="157"/>
      <c r="H37" s="155"/>
    </row>
    <row r="38" spans="2:8" ht="12.75">
      <c r="B38" s="153"/>
      <c r="C38" s="38"/>
      <c r="D38" s="158"/>
      <c r="E38" s="158"/>
      <c r="F38" s="154"/>
      <c r="G38" s="154"/>
      <c r="H38" s="155"/>
    </row>
    <row r="39" spans="2:8" ht="12.75">
      <c r="B39" s="153"/>
      <c r="C39" s="38"/>
      <c r="D39" s="158"/>
      <c r="E39" s="158"/>
      <c r="F39" s="154"/>
      <c r="G39" s="154"/>
      <c r="H39" s="155"/>
    </row>
    <row r="40" spans="2:8" ht="12.75">
      <c r="B40" s="159"/>
      <c r="C40" s="39"/>
      <c r="D40" s="160"/>
      <c r="E40" s="160"/>
      <c r="F40" s="161"/>
      <c r="G40" s="161"/>
      <c r="H40" s="162"/>
    </row>
    <row r="41" spans="2:8" ht="12.75">
      <c r="B41" s="163" t="s">
        <v>81</v>
      </c>
      <c r="C41" s="163"/>
      <c r="D41" s="164" t="e">
        <f>SUM(D26:E34)</f>
        <v>#DIV/0!</v>
      </c>
      <c r="E41" s="148"/>
      <c r="F41" s="165">
        <f>SUM(F26:G39)</f>
        <v>0</v>
      </c>
      <c r="G41" s="148"/>
      <c r="H41" s="166">
        <f>H34</f>
        <v>0</v>
      </c>
    </row>
    <row r="45" ht="13.5" customHeight="1"/>
    <row r="47" spans="3:7" ht="12.75">
      <c r="C47" s="167"/>
      <c r="D47" s="121" t="s">
        <v>97</v>
      </c>
      <c r="E47" s="85"/>
      <c r="F47" s="127"/>
      <c r="G47" s="125"/>
    </row>
    <row r="48" spans="3:7" ht="12.75">
      <c r="C48" s="167"/>
      <c r="D48" s="122" t="s">
        <v>99</v>
      </c>
      <c r="E48" s="126"/>
      <c r="F48" s="125"/>
      <c r="G48" s="125"/>
    </row>
    <row r="49" spans="3:5" ht="12.75">
      <c r="C49" s="34"/>
      <c r="D49" s="123"/>
      <c r="E49" s="34"/>
    </row>
    <row r="50" spans="3:5" ht="12.75">
      <c r="C50" s="34"/>
      <c r="D50" s="123"/>
      <c r="E50" s="34"/>
    </row>
    <row r="51" spans="3:5" ht="12.75">
      <c r="C51" s="90"/>
      <c r="D51" s="31"/>
      <c r="E51" s="90"/>
    </row>
    <row r="52" spans="3:5" ht="12.75">
      <c r="C52" s="90"/>
      <c r="D52" s="90"/>
      <c r="E52" s="90"/>
    </row>
    <row r="53" spans="3:7" ht="12.75">
      <c r="C53" s="167"/>
      <c r="D53" s="121" t="s">
        <v>98</v>
      </c>
      <c r="E53" s="85"/>
      <c r="F53" s="127"/>
      <c r="G53" s="125"/>
    </row>
    <row r="54" spans="3:7" ht="12.75">
      <c r="C54" s="167"/>
      <c r="D54" s="122" t="s">
        <v>38</v>
      </c>
      <c r="E54" s="126"/>
      <c r="F54" s="125"/>
      <c r="G54" s="125"/>
    </row>
  </sheetData>
  <sheetProtection password="C637" sheet="1" selectLockedCells="1"/>
  <mergeCells count="50">
    <mergeCell ref="A2:H3"/>
    <mergeCell ref="A8:B8"/>
    <mergeCell ref="D8:E8"/>
    <mergeCell ref="F8:G8"/>
    <mergeCell ref="A9:B9"/>
    <mergeCell ref="D9:E9"/>
    <mergeCell ref="F9:G9"/>
    <mergeCell ref="D36:E36"/>
    <mergeCell ref="D37:E37"/>
    <mergeCell ref="D35:E35"/>
    <mergeCell ref="D32:E32"/>
    <mergeCell ref="A10:B10"/>
    <mergeCell ref="A11:B11"/>
    <mergeCell ref="D10:E10"/>
    <mergeCell ref="F27:G27"/>
    <mergeCell ref="F25:G25"/>
    <mergeCell ref="F26:G26"/>
    <mergeCell ref="F28:G28"/>
    <mergeCell ref="A12:B12"/>
    <mergeCell ref="A13:B13"/>
    <mergeCell ref="A14:B14"/>
    <mergeCell ref="A15:B15"/>
    <mergeCell ref="F36:G36"/>
    <mergeCell ref="F37:G37"/>
    <mergeCell ref="F32:G32"/>
    <mergeCell ref="D31:E31"/>
    <mergeCell ref="F10:G10"/>
    <mergeCell ref="D25:E25"/>
    <mergeCell ref="D26:E26"/>
    <mergeCell ref="D28:E28"/>
    <mergeCell ref="D29:E29"/>
    <mergeCell ref="D27:E27"/>
    <mergeCell ref="F35:G35"/>
    <mergeCell ref="F33:G33"/>
    <mergeCell ref="F34:G34"/>
    <mergeCell ref="D33:E33"/>
    <mergeCell ref="D34:E34"/>
    <mergeCell ref="F29:G29"/>
    <mergeCell ref="F30:G30"/>
    <mergeCell ref="D30:E30"/>
    <mergeCell ref="F31:G31"/>
    <mergeCell ref="B41:C41"/>
    <mergeCell ref="F40:G40"/>
    <mergeCell ref="F41:G41"/>
    <mergeCell ref="D40:E40"/>
    <mergeCell ref="D41:E41"/>
    <mergeCell ref="F38:G38"/>
    <mergeCell ref="F39:G39"/>
    <mergeCell ref="D39:E39"/>
    <mergeCell ref="D38:E38"/>
  </mergeCells>
  <conditionalFormatting sqref="C26 C29:C40">
    <cfRule type="expression" priority="4" dxfId="61" stopIfTrue="1">
      <formula>$J26=1</formula>
    </cfRule>
    <cfRule type="expression" priority="5" dxfId="62" stopIfTrue="1">
      <formula>$K26=2</formula>
    </cfRule>
    <cfRule type="expression" priority="6" dxfId="63" stopIfTrue="1">
      <formula>$K26=3</formula>
    </cfRule>
  </conditionalFormatting>
  <conditionalFormatting sqref="C28">
    <cfRule type="expression" priority="10" dxfId="61" stopIfTrue="1">
      <formula>$J27=1</formula>
    </cfRule>
    <cfRule type="expression" priority="11" dxfId="62" stopIfTrue="1">
      <formula>$K27=2</formula>
    </cfRule>
    <cfRule type="expression" priority="12" dxfId="63" stopIfTrue="1">
      <formula>$K27=3</formula>
    </cfRule>
  </conditionalFormatting>
  <conditionalFormatting sqref="C27">
    <cfRule type="expression" priority="1" dxfId="61" stopIfTrue="1">
      <formula>$J27=1</formula>
    </cfRule>
    <cfRule type="expression" priority="2" dxfId="62" stopIfTrue="1">
      <formula>$K27=2</formula>
    </cfRule>
    <cfRule type="expression" priority="3" dxfId="63" stopIfTrue="1">
      <formula>$K27=3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3">
      <selection activeCell="F32" sqref="F32"/>
    </sheetView>
  </sheetViews>
  <sheetFormatPr defaultColWidth="9.140625" defaultRowHeight="12.75"/>
  <cols>
    <col min="1" max="1" width="9.140625" style="128" customWidth="1"/>
    <col min="2" max="2" width="9.421875" style="128" customWidth="1"/>
    <col min="3" max="3" width="60.140625" style="128" customWidth="1"/>
    <col min="4" max="4" width="6.28125" style="128" customWidth="1"/>
    <col min="5" max="5" width="10.28125" style="128" customWidth="1"/>
    <col min="6" max="6" width="10.7109375" style="128" bestFit="1" customWidth="1"/>
    <col min="7" max="7" width="11.7109375" style="128" customWidth="1"/>
    <col min="8" max="8" width="13.140625" style="128" customWidth="1"/>
    <col min="9" max="9" width="8.28125" style="128" customWidth="1"/>
    <col min="10" max="10" width="9.140625" style="128" customWidth="1"/>
    <col min="11" max="11" width="10.140625" style="128" bestFit="1" customWidth="1"/>
    <col min="12" max="12" width="13.28125" style="128" bestFit="1" customWidth="1"/>
    <col min="13" max="16384" width="9.140625" style="128" customWidth="1"/>
  </cols>
  <sheetData>
    <row r="1" ht="37.5" customHeight="1">
      <c r="A1" s="86" t="s">
        <v>44</v>
      </c>
    </row>
    <row r="2" spans="1:8" ht="12.75" customHeight="1">
      <c r="A2" s="129" t="s">
        <v>46</v>
      </c>
      <c r="B2" s="129"/>
      <c r="C2" s="129"/>
      <c r="D2" s="129"/>
      <c r="E2" s="129"/>
      <c r="F2" s="129"/>
      <c r="G2" s="129"/>
      <c r="H2" s="129"/>
    </row>
    <row r="3" spans="1:8" ht="15" customHeight="1">
      <c r="A3" s="129"/>
      <c r="B3" s="129"/>
      <c r="C3" s="129"/>
      <c r="D3" s="129"/>
      <c r="E3" s="129"/>
      <c r="F3" s="129"/>
      <c r="G3" s="129"/>
      <c r="H3" s="129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7" ht="15.75" customHeight="1">
      <c r="A5" s="132" t="str">
        <f>'P. BDI'!B3</f>
        <v>Edital :</v>
      </c>
      <c r="B5" s="132"/>
      <c r="C5" s="35" t="str">
        <f>QCI!C8</f>
        <v>TP -xxx</v>
      </c>
      <c r="D5" s="132" t="s">
        <v>100</v>
      </c>
      <c r="E5" s="132"/>
      <c r="F5" s="134">
        <f>E18</f>
        <v>2200</v>
      </c>
      <c r="G5" s="135"/>
    </row>
    <row r="6" spans="1:7" ht="12.75">
      <c r="A6" s="132" t="str">
        <f>'P. BDI'!B4</f>
        <v>Tomador: </v>
      </c>
      <c r="B6" s="132"/>
      <c r="C6" s="133" t="str">
        <f>QCI!C9</f>
        <v>Prefeitura Municipal de Dois Vizinhos - PR</v>
      </c>
      <c r="D6" s="132" t="s">
        <v>59</v>
      </c>
      <c r="E6" s="132"/>
      <c r="F6" s="136">
        <f>H41/F5</f>
        <v>0</v>
      </c>
      <c r="G6" s="137"/>
    </row>
    <row r="7" spans="1:8" ht="12.75">
      <c r="A7" s="132" t="str">
        <f>'P. BDI'!B5</f>
        <v>Empreendimento: </v>
      </c>
      <c r="B7" s="132"/>
      <c r="C7" s="139" t="str">
        <f>QCI!C10</f>
        <v>RECUPERAÇÃO DE BASE E PAVIMENTAÇÃO ASFÁLTICA </v>
      </c>
      <c r="D7" s="141"/>
      <c r="E7" s="140"/>
      <c r="F7" s="140"/>
      <c r="G7" s="140"/>
      <c r="H7" s="140"/>
    </row>
    <row r="8" spans="1:8" ht="12.75">
      <c r="A8" s="132" t="str">
        <f>'P. BDI'!B6</f>
        <v>Local da Obra:</v>
      </c>
      <c r="B8" s="132"/>
      <c r="C8" s="133" t="str">
        <f>QCI!C11</f>
        <v>VARIAS RUAS</v>
      </c>
      <c r="D8" s="141"/>
      <c r="E8" s="140"/>
      <c r="F8" s="140"/>
      <c r="G8" s="140"/>
      <c r="H8" s="140"/>
    </row>
    <row r="9" spans="1:8" ht="12.75">
      <c r="A9" s="132" t="str">
        <f>'P. BDI'!B7</f>
        <v>Empresa Prop.:</v>
      </c>
      <c r="B9" s="132"/>
      <c r="C9" s="35" t="str">
        <f>QCI!C12</f>
        <v>xxxxxxxxxxxxxx</v>
      </c>
      <c r="D9" s="141"/>
      <c r="E9" s="140"/>
      <c r="F9" s="140"/>
      <c r="G9" s="140"/>
      <c r="H9" s="140"/>
    </row>
    <row r="10" spans="1:8" ht="12.75">
      <c r="A10" s="132" t="str">
        <f>'P. BDI'!B8</f>
        <v>CNPJ:</v>
      </c>
      <c r="B10" s="132"/>
      <c r="C10" s="35" t="str">
        <f>QCI!C13</f>
        <v>xxxxxxxxxxxxxx</v>
      </c>
      <c r="D10" s="141"/>
      <c r="E10" s="140"/>
      <c r="F10" s="140"/>
      <c r="G10" s="140"/>
      <c r="H10" s="140"/>
    </row>
    <row r="11" spans="1:8" ht="12.75">
      <c r="A11" s="132" t="str">
        <f>'P. BDI'!B9</f>
        <v>Data Base:</v>
      </c>
      <c r="B11" s="132"/>
      <c r="C11" s="41" t="str">
        <f>QCI!C14</f>
        <v>xxxxxxxxxxxxxx</v>
      </c>
      <c r="D11" s="141"/>
      <c r="E11" s="141"/>
      <c r="F11" s="142"/>
      <c r="G11" s="105"/>
      <c r="H11" s="105"/>
    </row>
    <row r="12" spans="1:8" ht="12.75">
      <c r="A12" s="132" t="s">
        <v>74</v>
      </c>
      <c r="B12" s="132"/>
      <c r="C12" s="143">
        <f>QCI!C15</f>
        <v>0.04712041884816753</v>
      </c>
      <c r="D12" s="141"/>
      <c r="E12" s="141"/>
      <c r="F12" s="142"/>
      <c r="G12" s="105"/>
      <c r="H12" s="105"/>
    </row>
    <row r="13" spans="1:8" ht="12.75">
      <c r="A13" s="144"/>
      <c r="B13" s="145"/>
      <c r="C13" s="146"/>
      <c r="D13" s="140"/>
      <c r="E13" s="140"/>
      <c r="F13" s="140"/>
      <c r="G13" s="140"/>
      <c r="H13" s="140"/>
    </row>
    <row r="14" spans="1:8" s="171" customFormat="1" ht="25.5" customHeight="1">
      <c r="A14" s="170" t="s">
        <v>50</v>
      </c>
      <c r="B14" s="170" t="s">
        <v>127</v>
      </c>
      <c r="C14" s="170" t="s">
        <v>51</v>
      </c>
      <c r="D14" s="170" t="s">
        <v>49</v>
      </c>
      <c r="E14" s="170" t="s">
        <v>53</v>
      </c>
      <c r="F14" s="170" t="s">
        <v>52</v>
      </c>
      <c r="G14" s="170" t="s">
        <v>54</v>
      </c>
      <c r="H14" s="170" t="s">
        <v>55</v>
      </c>
    </row>
    <row r="15" spans="1:8" s="171" customFormat="1" ht="14.25" customHeight="1">
      <c r="A15" s="172"/>
      <c r="B15" s="173"/>
      <c r="C15" s="173"/>
      <c r="D15" s="173"/>
      <c r="E15" s="173"/>
      <c r="F15" s="173"/>
      <c r="G15" s="173"/>
      <c r="H15" s="174"/>
    </row>
    <row r="16" spans="1:11" s="130" customFormat="1" ht="12.75" customHeight="1">
      <c r="A16" s="175">
        <v>1</v>
      </c>
      <c r="B16" s="175"/>
      <c r="C16" s="175" t="s">
        <v>121</v>
      </c>
      <c r="D16" s="176"/>
      <c r="E16" s="177"/>
      <c r="F16" s="178"/>
      <c r="G16" s="178" t="s">
        <v>1</v>
      </c>
      <c r="H16" s="179">
        <f>SUM(H17:H29)</f>
        <v>0</v>
      </c>
      <c r="K16" s="180"/>
    </row>
    <row r="17" spans="1:8" s="130" customFormat="1" ht="12.75">
      <c r="A17" s="181"/>
      <c r="B17" s="182"/>
      <c r="C17" s="46" t="s">
        <v>119</v>
      </c>
      <c r="D17" s="183"/>
      <c r="E17" s="184"/>
      <c r="F17" s="185"/>
      <c r="G17" s="185"/>
      <c r="H17" s="186"/>
    </row>
    <row r="18" spans="1:8" s="130" customFormat="1" ht="27" customHeight="1">
      <c r="A18" s="181"/>
      <c r="B18" s="187">
        <v>97636</v>
      </c>
      <c r="C18" s="43" t="s">
        <v>112</v>
      </c>
      <c r="D18" s="188" t="s">
        <v>0</v>
      </c>
      <c r="E18" s="189">
        <v>2200</v>
      </c>
      <c r="F18" s="169"/>
      <c r="G18" s="185">
        <f>(F18*$C$12)+F18</f>
        <v>0</v>
      </c>
      <c r="H18" s="186">
        <f>G18*E18</f>
        <v>0</v>
      </c>
    </row>
    <row r="19" spans="1:8" s="130" customFormat="1" ht="27" customHeight="1">
      <c r="A19" s="181"/>
      <c r="B19" s="187">
        <v>97914</v>
      </c>
      <c r="C19" s="43" t="s">
        <v>115</v>
      </c>
      <c r="D19" s="188" t="s">
        <v>105</v>
      </c>
      <c r="E19" s="189">
        <f>(E18*0.15)*10</f>
        <v>3300</v>
      </c>
      <c r="F19" s="169"/>
      <c r="G19" s="185">
        <f aca="true" t="shared" si="0" ref="G19:G26">(F19*$C$12)+F19</f>
        <v>0</v>
      </c>
      <c r="H19" s="186">
        <f aca="true" t="shared" si="1" ref="H19:H26">G19*E19</f>
        <v>0</v>
      </c>
    </row>
    <row r="20" spans="1:11" s="130" customFormat="1" ht="33.75">
      <c r="A20" s="181"/>
      <c r="B20" s="187">
        <v>90091</v>
      </c>
      <c r="C20" s="43" t="s">
        <v>113</v>
      </c>
      <c r="D20" s="188" t="s">
        <v>106</v>
      </c>
      <c r="E20" s="189">
        <f>(E18*0.31)</f>
        <v>682</v>
      </c>
      <c r="F20" s="169"/>
      <c r="G20" s="185">
        <f t="shared" si="0"/>
        <v>0</v>
      </c>
      <c r="H20" s="186">
        <f t="shared" si="1"/>
        <v>0</v>
      </c>
      <c r="K20" s="180"/>
    </row>
    <row r="21" spans="1:8" s="130" customFormat="1" ht="27" customHeight="1">
      <c r="A21" s="181"/>
      <c r="B21" s="187" t="s">
        <v>111</v>
      </c>
      <c r="C21" s="43" t="s">
        <v>116</v>
      </c>
      <c r="D21" s="188" t="s">
        <v>105</v>
      </c>
      <c r="E21" s="189">
        <f>(E20*10)</f>
        <v>6820</v>
      </c>
      <c r="F21" s="169"/>
      <c r="G21" s="185">
        <f t="shared" si="0"/>
        <v>0</v>
      </c>
      <c r="H21" s="186">
        <f t="shared" si="1"/>
        <v>0</v>
      </c>
    </row>
    <row r="22" spans="1:8" s="130" customFormat="1" ht="12.75">
      <c r="A22" s="181"/>
      <c r="B22" s="187">
        <v>72961</v>
      </c>
      <c r="C22" s="43" t="s">
        <v>114</v>
      </c>
      <c r="D22" s="188" t="s">
        <v>0</v>
      </c>
      <c r="E22" s="189">
        <f>E18</f>
        <v>2200</v>
      </c>
      <c r="F22" s="169"/>
      <c r="G22" s="185">
        <f t="shared" si="0"/>
        <v>0</v>
      </c>
      <c r="H22" s="186">
        <f t="shared" si="1"/>
        <v>0</v>
      </c>
    </row>
    <row r="23" spans="1:8" s="130" customFormat="1" ht="22.5">
      <c r="A23" s="181"/>
      <c r="B23" s="187" t="s">
        <v>123</v>
      </c>
      <c r="C23" s="43" t="s">
        <v>126</v>
      </c>
      <c r="D23" s="188" t="s">
        <v>106</v>
      </c>
      <c r="E23" s="189">
        <f>E18*0.2</f>
        <v>440</v>
      </c>
      <c r="F23" s="169"/>
      <c r="G23" s="185">
        <f>(F23*$C$12)+F23</f>
        <v>0</v>
      </c>
      <c r="H23" s="186">
        <f>G23*E23</f>
        <v>0</v>
      </c>
    </row>
    <row r="24" spans="1:8" s="130" customFormat="1" ht="33.75">
      <c r="A24" s="181"/>
      <c r="B24" s="187" t="s">
        <v>124</v>
      </c>
      <c r="C24" s="43" t="s">
        <v>125</v>
      </c>
      <c r="D24" s="188" t="s">
        <v>106</v>
      </c>
      <c r="E24" s="189">
        <f>E23</f>
        <v>440</v>
      </c>
      <c r="F24" s="169"/>
      <c r="G24" s="185">
        <f>(F24*$C$12)+F24</f>
        <v>0</v>
      </c>
      <c r="H24" s="186">
        <f>G24*E24</f>
        <v>0</v>
      </c>
    </row>
    <row r="25" spans="1:8" s="130" customFormat="1" ht="27" customHeight="1">
      <c r="A25" s="181"/>
      <c r="B25" s="187" t="s">
        <v>111</v>
      </c>
      <c r="C25" s="43" t="s">
        <v>128</v>
      </c>
      <c r="D25" s="188" t="s">
        <v>105</v>
      </c>
      <c r="E25" s="189">
        <f>(E23+E24)*25</f>
        <v>22000</v>
      </c>
      <c r="F25" s="169"/>
      <c r="G25" s="185">
        <f t="shared" si="0"/>
        <v>0</v>
      </c>
      <c r="H25" s="186">
        <f t="shared" si="1"/>
        <v>0</v>
      </c>
    </row>
    <row r="26" spans="1:8" s="130" customFormat="1" ht="12.75">
      <c r="A26" s="181"/>
      <c r="B26" s="187">
        <v>96401</v>
      </c>
      <c r="C26" s="44" t="s">
        <v>117</v>
      </c>
      <c r="D26" s="188" t="s">
        <v>0</v>
      </c>
      <c r="E26" s="189">
        <f>E18</f>
        <v>2200</v>
      </c>
      <c r="F26" s="169"/>
      <c r="G26" s="185">
        <f t="shared" si="0"/>
        <v>0</v>
      </c>
      <c r="H26" s="186">
        <f t="shared" si="1"/>
        <v>0</v>
      </c>
    </row>
    <row r="27" spans="1:8" s="130" customFormat="1" ht="12.75">
      <c r="A27" s="181"/>
      <c r="B27" s="182"/>
      <c r="C27" s="44"/>
      <c r="D27" s="188"/>
      <c r="E27" s="189"/>
      <c r="F27" s="185"/>
      <c r="G27" s="185"/>
      <c r="H27" s="186"/>
    </row>
    <row r="28" spans="1:8" s="130" customFormat="1" ht="12.75">
      <c r="A28" s="181"/>
      <c r="B28" s="182"/>
      <c r="C28" s="40"/>
      <c r="D28" s="183"/>
      <c r="E28" s="184"/>
      <c r="F28" s="190"/>
      <c r="G28" s="190"/>
      <c r="H28" s="152"/>
    </row>
    <row r="29" spans="1:8" s="130" customFormat="1" ht="12.75">
      <c r="A29" s="181"/>
      <c r="B29" s="182"/>
      <c r="C29" s="40"/>
      <c r="D29" s="183"/>
      <c r="E29" s="184"/>
      <c r="F29" s="190"/>
      <c r="G29" s="190"/>
      <c r="H29" s="152"/>
    </row>
    <row r="30" spans="1:8" s="130" customFormat="1" ht="12.75">
      <c r="A30" s="175">
        <v>2</v>
      </c>
      <c r="B30" s="175"/>
      <c r="C30" s="175" t="s">
        <v>120</v>
      </c>
      <c r="D30" s="176"/>
      <c r="E30" s="177"/>
      <c r="F30" s="178"/>
      <c r="G30" s="178" t="s">
        <v>1</v>
      </c>
      <c r="H30" s="179">
        <f>SUM(H31:H35)</f>
        <v>0</v>
      </c>
    </row>
    <row r="31" spans="1:8" s="130" customFormat="1" ht="12.75">
      <c r="A31" s="181"/>
      <c r="B31" s="187"/>
      <c r="C31" s="45"/>
      <c r="D31" s="187"/>
      <c r="E31" s="189"/>
      <c r="F31" s="189"/>
      <c r="G31" s="185"/>
      <c r="H31" s="186"/>
    </row>
    <row r="32" spans="1:12" s="130" customFormat="1" ht="12.75">
      <c r="A32" s="181"/>
      <c r="B32" s="187" t="s">
        <v>104</v>
      </c>
      <c r="C32" s="44" t="s">
        <v>102</v>
      </c>
      <c r="D32" s="191" t="s">
        <v>0</v>
      </c>
      <c r="E32" s="189">
        <f>E18</f>
        <v>2200</v>
      </c>
      <c r="F32" s="169"/>
      <c r="G32" s="185">
        <f>(F32*$C$12)+F32</f>
        <v>0</v>
      </c>
      <c r="H32" s="186">
        <f>G32*E32</f>
        <v>0</v>
      </c>
      <c r="L32" s="180"/>
    </row>
    <row r="33" spans="1:8" s="130" customFormat="1" ht="12.75">
      <c r="A33" s="181"/>
      <c r="B33" s="187">
        <v>72942</v>
      </c>
      <c r="C33" s="44" t="s">
        <v>103</v>
      </c>
      <c r="D33" s="191" t="s">
        <v>0</v>
      </c>
      <c r="E33" s="189">
        <f>E32</f>
        <v>2200</v>
      </c>
      <c r="F33" s="169"/>
      <c r="G33" s="185">
        <f>(F33*$C$12)+F33</f>
        <v>0</v>
      </c>
      <c r="H33" s="186">
        <f>G33*E33</f>
        <v>0</v>
      </c>
    </row>
    <row r="34" spans="1:8" s="130" customFormat="1" ht="33.75">
      <c r="A34" s="181"/>
      <c r="B34" s="187">
        <v>95997</v>
      </c>
      <c r="C34" s="44" t="s">
        <v>118</v>
      </c>
      <c r="D34" s="191" t="s">
        <v>106</v>
      </c>
      <c r="E34" s="185">
        <f>E32*0.06</f>
        <v>132</v>
      </c>
      <c r="F34" s="168"/>
      <c r="G34" s="185">
        <f>(F34*$C$12)+F34</f>
        <v>0</v>
      </c>
      <c r="H34" s="186">
        <f>G34*E34</f>
        <v>0</v>
      </c>
    </row>
    <row r="35" spans="1:8" s="130" customFormat="1" ht="22.5">
      <c r="A35" s="181"/>
      <c r="B35" s="187">
        <v>97914</v>
      </c>
      <c r="C35" s="44" t="s">
        <v>129</v>
      </c>
      <c r="D35" s="191" t="s">
        <v>105</v>
      </c>
      <c r="E35" s="189">
        <f>E34*25</f>
        <v>3300</v>
      </c>
      <c r="F35" s="169"/>
      <c r="G35" s="185">
        <f>(F35*$C$12)+F35</f>
        <v>0</v>
      </c>
      <c r="H35" s="186">
        <f>G35*E35</f>
        <v>0</v>
      </c>
    </row>
    <row r="36" spans="1:8" s="130" customFormat="1" ht="12.75">
      <c r="A36" s="181"/>
      <c r="B36" s="192"/>
      <c r="C36" s="193"/>
      <c r="D36" s="194"/>
      <c r="E36" s="190"/>
      <c r="F36" s="183"/>
      <c r="G36" s="190"/>
      <c r="H36" s="152"/>
    </row>
    <row r="37" spans="1:13" ht="12.75">
      <c r="A37" s="181"/>
      <c r="B37" s="195"/>
      <c r="C37" s="38"/>
      <c r="D37" s="183"/>
      <c r="E37" s="190"/>
      <c r="F37" s="184"/>
      <c r="G37" s="190"/>
      <c r="H37" s="152"/>
      <c r="M37" s="130"/>
    </row>
    <row r="38" spans="1:8" ht="12.75">
      <c r="A38" s="196"/>
      <c r="B38" s="197"/>
      <c r="C38" s="47"/>
      <c r="D38" s="198"/>
      <c r="E38" s="199"/>
      <c r="F38" s="199"/>
      <c r="G38" s="200"/>
      <c r="H38" s="201"/>
    </row>
    <row r="39" spans="1:8" ht="12.75">
      <c r="A39" s="202" t="s">
        <v>56</v>
      </c>
      <c r="B39" s="202"/>
      <c r="C39" s="202"/>
      <c r="D39" s="202"/>
      <c r="E39" s="202"/>
      <c r="F39" s="202"/>
      <c r="G39" s="202"/>
      <c r="H39" s="179">
        <f>H41/(C12+1)</f>
        <v>0</v>
      </c>
    </row>
    <row r="40" spans="1:8" ht="12.75">
      <c r="A40" s="202" t="s">
        <v>60</v>
      </c>
      <c r="B40" s="202"/>
      <c r="C40" s="202"/>
      <c r="D40" s="202"/>
      <c r="E40" s="202"/>
      <c r="F40" s="202"/>
      <c r="G40" s="202"/>
      <c r="H40" s="179">
        <f>H41-H39</f>
        <v>0</v>
      </c>
    </row>
    <row r="41" spans="1:8" ht="12.75">
      <c r="A41" s="202" t="s">
        <v>57</v>
      </c>
      <c r="B41" s="202"/>
      <c r="C41" s="202"/>
      <c r="D41" s="202"/>
      <c r="E41" s="202"/>
      <c r="F41" s="202"/>
      <c r="G41" s="202"/>
      <c r="H41" s="179">
        <f>H16+H30</f>
        <v>0</v>
      </c>
    </row>
    <row r="46" spans="4:7" ht="12.75">
      <c r="D46" s="121" t="s">
        <v>97</v>
      </c>
      <c r="E46" s="85"/>
      <c r="F46" s="127"/>
      <c r="G46" s="125"/>
    </row>
    <row r="47" spans="4:7" ht="12.75">
      <c r="D47" s="122" t="s">
        <v>99</v>
      </c>
      <c r="E47" s="126"/>
      <c r="F47" s="125"/>
      <c r="G47" s="125"/>
    </row>
    <row r="48" spans="4:5" ht="12.75">
      <c r="D48" s="123"/>
      <c r="E48" s="34"/>
    </row>
    <row r="49" spans="4:5" ht="12.75">
      <c r="D49" s="123"/>
      <c r="E49" s="34"/>
    </row>
    <row r="50" spans="4:5" ht="12.75">
      <c r="D50" s="31"/>
      <c r="E50" s="90"/>
    </row>
    <row r="51" spans="4:5" ht="12.75">
      <c r="D51" s="90"/>
      <c r="E51" s="90"/>
    </row>
    <row r="52" spans="4:7" ht="12.75">
      <c r="D52" s="121" t="s">
        <v>98</v>
      </c>
      <c r="E52" s="85"/>
      <c r="F52" s="127"/>
      <c r="G52" s="125"/>
    </row>
    <row r="53" spans="4:7" ht="12.75">
      <c r="D53" s="122" t="s">
        <v>38</v>
      </c>
      <c r="E53" s="126"/>
      <c r="F53" s="125"/>
      <c r="G53" s="125"/>
    </row>
    <row r="57" ht="12.75" hidden="1"/>
    <row r="58" ht="12.75" hidden="1"/>
  </sheetData>
  <sheetProtection password="C637" sheet="1" selectLockedCells="1"/>
  <mergeCells count="16">
    <mergeCell ref="A41:G41"/>
    <mergeCell ref="A10:B10"/>
    <mergeCell ref="A11:B11"/>
    <mergeCell ref="A2:H3"/>
    <mergeCell ref="A5:B5"/>
    <mergeCell ref="A6:B6"/>
    <mergeCell ref="A7:B7"/>
    <mergeCell ref="A8:B8"/>
    <mergeCell ref="A9:B9"/>
    <mergeCell ref="A39:G39"/>
    <mergeCell ref="D5:E5"/>
    <mergeCell ref="D6:E6"/>
    <mergeCell ref="F5:G5"/>
    <mergeCell ref="F6:G6"/>
    <mergeCell ref="A12:B12"/>
    <mergeCell ref="A40:G40"/>
  </mergeCells>
  <conditionalFormatting sqref="C38">
    <cfRule type="expression" priority="5994" dxfId="61" stopIfTrue="1">
      <formula>Orçamento!#REF!=1</formula>
    </cfRule>
    <cfRule type="expression" priority="5995" dxfId="62" stopIfTrue="1">
      <formula>Orçamento!#REF!=2</formula>
    </cfRule>
    <cfRule type="expression" priority="5996" dxfId="63" stopIfTrue="1">
      <formula>Orçamento!#REF!=3</formula>
    </cfRule>
  </conditionalFormatting>
  <conditionalFormatting sqref="C17:C20 C26:C29">
    <cfRule type="expression" priority="64" dxfId="61" stopIfTrue="1">
      <formula>Orçamento!#REF!=1</formula>
    </cfRule>
    <cfRule type="expression" priority="65" dxfId="62" stopIfTrue="1">
      <formula>Orçamento!#REF!=2</formula>
    </cfRule>
    <cfRule type="expression" priority="66" dxfId="63" stopIfTrue="1">
      <formula>Orçamento!#REF!=3</formula>
    </cfRule>
  </conditionalFormatting>
  <conditionalFormatting sqref="C37">
    <cfRule type="expression" priority="67" dxfId="61" stopIfTrue="1">
      <formula>Orçamento!#REF!=1</formula>
    </cfRule>
    <cfRule type="expression" priority="68" dxfId="62" stopIfTrue="1">
      <formula>Orçamento!#REF!=2</formula>
    </cfRule>
    <cfRule type="expression" priority="69" dxfId="63" stopIfTrue="1">
      <formula>Orçamento!#REF!=3</formula>
    </cfRule>
  </conditionalFormatting>
  <conditionalFormatting sqref="C22:C24">
    <cfRule type="expression" priority="55" dxfId="61" stopIfTrue="1">
      <formula>Orçamento!#REF!=1</formula>
    </cfRule>
    <cfRule type="expression" priority="56" dxfId="62" stopIfTrue="1">
      <formula>Orçamento!#REF!=2</formula>
    </cfRule>
    <cfRule type="expression" priority="57" dxfId="63" stopIfTrue="1">
      <formula>Orçamento!#REF!=3</formula>
    </cfRule>
  </conditionalFormatting>
  <conditionalFormatting sqref="C31">
    <cfRule type="expression" priority="43" dxfId="61" stopIfTrue="1">
      <formula>Orçamento!#REF!=1</formula>
    </cfRule>
    <cfRule type="expression" priority="44" dxfId="62" stopIfTrue="1">
      <formula>Orçamento!#REF!=2</formula>
    </cfRule>
    <cfRule type="expression" priority="45" dxfId="63" stopIfTrue="1">
      <formula>Orçamento!#REF!=3</formula>
    </cfRule>
  </conditionalFormatting>
  <conditionalFormatting sqref="C33:C34">
    <cfRule type="expression" priority="46" dxfId="61" stopIfTrue="1">
      <formula>Orçamento!#REF!=1</formula>
    </cfRule>
    <cfRule type="expression" priority="47" dxfId="62" stopIfTrue="1">
      <formula>Orçamento!#REF!=2</formula>
    </cfRule>
    <cfRule type="expression" priority="48" dxfId="63" stopIfTrue="1">
      <formula>Orçamento!#REF!=3</formula>
    </cfRule>
  </conditionalFormatting>
  <conditionalFormatting sqref="C21">
    <cfRule type="expression" priority="16" dxfId="61" stopIfTrue="1">
      <formula>Orçamento!#REF!=1</formula>
    </cfRule>
    <cfRule type="expression" priority="17" dxfId="62" stopIfTrue="1">
      <formula>Orçamento!#REF!=2</formula>
    </cfRule>
    <cfRule type="expression" priority="18" dxfId="63" stopIfTrue="1">
      <formula>Orçamento!#REF!=3</formula>
    </cfRule>
  </conditionalFormatting>
  <conditionalFormatting sqref="C25">
    <cfRule type="expression" priority="13" dxfId="61" stopIfTrue="1">
      <formula>Orçamento!#REF!=1</formula>
    </cfRule>
    <cfRule type="expression" priority="14" dxfId="62" stopIfTrue="1">
      <formula>Orçamento!#REF!=2</formula>
    </cfRule>
    <cfRule type="expression" priority="15" dxfId="63" stopIfTrue="1">
      <formula>Orçamento!#REF!=3</formula>
    </cfRule>
  </conditionalFormatting>
  <conditionalFormatting sqref="C32">
    <cfRule type="expression" priority="10" dxfId="61" stopIfTrue="1">
      <formula>Orçamento!#REF!=1</formula>
    </cfRule>
    <cfRule type="expression" priority="11" dxfId="62" stopIfTrue="1">
      <formula>Orçamento!#REF!=2</formula>
    </cfRule>
    <cfRule type="expression" priority="12" dxfId="63" stopIfTrue="1">
      <formula>Orçamento!#REF!=3</formula>
    </cfRule>
  </conditionalFormatting>
  <conditionalFormatting sqref="C35">
    <cfRule type="expression" priority="7" dxfId="61" stopIfTrue="1">
      <formula>Orçamento!#REF!=1</formula>
    </cfRule>
    <cfRule type="expression" priority="8" dxfId="62" stopIfTrue="1">
      <formula>Orçamento!#REF!=2</formula>
    </cfRule>
    <cfRule type="expression" priority="9" dxfId="63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G16" sqref="G16:K17"/>
    </sheetView>
  </sheetViews>
  <sheetFormatPr defaultColWidth="9.140625" defaultRowHeight="12.75"/>
  <cols>
    <col min="1" max="1" width="7.140625" style="128" customWidth="1"/>
    <col min="2" max="2" width="9.421875" style="128" customWidth="1"/>
    <col min="3" max="3" width="51.7109375" style="128" customWidth="1"/>
    <col min="4" max="4" width="6.28125" style="128" customWidth="1"/>
    <col min="5" max="5" width="10.28125" style="128" customWidth="1"/>
    <col min="6" max="6" width="10.7109375" style="128" bestFit="1" customWidth="1"/>
    <col min="7" max="17" width="8.421875" style="128" customWidth="1"/>
    <col min="18" max="18" width="10.8515625" style="128" customWidth="1"/>
    <col min="19" max="19" width="8.421875" style="128" customWidth="1"/>
    <col min="20" max="16384" width="9.140625" style="128" customWidth="1"/>
  </cols>
  <sheetData>
    <row r="1" ht="37.5" customHeight="1">
      <c r="A1" s="86" t="s">
        <v>44</v>
      </c>
    </row>
    <row r="2" spans="1:19" ht="12.75" customHeight="1">
      <c r="A2" s="129" t="s">
        <v>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7" ht="15.75" customHeight="1">
      <c r="A5" s="132" t="str">
        <f>'P. BDI'!B3</f>
        <v>Edital :</v>
      </c>
      <c r="B5" s="132"/>
      <c r="C5" s="35" t="str">
        <f>'P. BDI'!C3:F3</f>
        <v>TP -xxx</v>
      </c>
      <c r="D5" s="132" t="s">
        <v>58</v>
      </c>
      <c r="E5" s="132"/>
      <c r="F5" s="134">
        <f>Orçamento!F5</f>
        <v>2200</v>
      </c>
      <c r="G5" s="135"/>
    </row>
    <row r="6" spans="1:7" ht="12.75">
      <c r="A6" s="132" t="str">
        <f>'P. BDI'!B4</f>
        <v>Tomador: </v>
      </c>
      <c r="B6" s="132"/>
      <c r="C6" s="133" t="str">
        <f>'P. BDI'!C4:F4</f>
        <v>Prefeitura Municipal de Dois Vizinhos - PR</v>
      </c>
      <c r="D6" s="132" t="s">
        <v>77</v>
      </c>
      <c r="E6" s="132"/>
      <c r="F6" s="136">
        <f>Orçamento!H41</f>
        <v>0</v>
      </c>
      <c r="G6" s="137"/>
    </row>
    <row r="7" spans="1:8" ht="25.5">
      <c r="A7" s="132" t="str">
        <f>'P. BDI'!B5</f>
        <v>Empreendimento: </v>
      </c>
      <c r="B7" s="132"/>
      <c r="C7" s="139" t="str">
        <f>'P. BDI'!C5:F5</f>
        <v>RECUPERAÇÃO DE BASE E PAVIMENTAÇÃO ASFÁLTICA </v>
      </c>
      <c r="D7" s="132" t="s">
        <v>59</v>
      </c>
      <c r="E7" s="132"/>
      <c r="F7" s="136">
        <f>F6/F5</f>
        <v>0</v>
      </c>
      <c r="G7" s="137"/>
      <c r="H7" s="140"/>
    </row>
    <row r="8" spans="1:8" ht="12.75">
      <c r="A8" s="132" t="str">
        <f>'P. BDI'!B6</f>
        <v>Local da Obra:</v>
      </c>
      <c r="B8" s="132"/>
      <c r="C8" s="133" t="str">
        <f>'P. BDI'!C6:F6</f>
        <v>VARIAS RUAS</v>
      </c>
      <c r="D8" s="141"/>
      <c r="E8" s="140"/>
      <c r="F8" s="140"/>
      <c r="G8" s="140"/>
      <c r="H8" s="140"/>
    </row>
    <row r="9" spans="1:8" ht="12.75">
      <c r="A9" s="132" t="str">
        <f>'P. BDI'!B7</f>
        <v>Empresa Prop.:</v>
      </c>
      <c r="B9" s="132"/>
      <c r="C9" s="35" t="str">
        <f>'P. BDI'!C7:F7</f>
        <v>xxxxxxxxxxxxxx</v>
      </c>
      <c r="D9" s="141"/>
      <c r="E9" s="140"/>
      <c r="F9" s="140"/>
      <c r="G9" s="140"/>
      <c r="H9" s="140"/>
    </row>
    <row r="10" spans="1:8" ht="12.75">
      <c r="A10" s="132" t="str">
        <f>'P. BDI'!B8</f>
        <v>CNPJ:</v>
      </c>
      <c r="B10" s="132"/>
      <c r="C10" s="35" t="str">
        <f>'P. BDI'!C8:F8</f>
        <v>xxxxxxxxxxxxxx</v>
      </c>
      <c r="D10" s="141"/>
      <c r="E10" s="140"/>
      <c r="F10" s="140"/>
      <c r="G10" s="140"/>
      <c r="H10" s="140"/>
    </row>
    <row r="11" spans="1:8" ht="12.75">
      <c r="A11" s="132" t="str">
        <f>'P. BDI'!B9</f>
        <v>Data Base:</v>
      </c>
      <c r="B11" s="132"/>
      <c r="C11" s="36" t="str">
        <f>QCI!C14</f>
        <v>xxxxxxxxxxxxxx</v>
      </c>
      <c r="D11" s="141"/>
      <c r="E11" s="141"/>
      <c r="F11" s="142"/>
      <c r="G11" s="105"/>
      <c r="H11" s="105"/>
    </row>
    <row r="12" spans="1:8" ht="12.75">
      <c r="A12" s="132" t="s">
        <v>82</v>
      </c>
      <c r="B12" s="132"/>
      <c r="C12" s="143">
        <f>'P. BDI'!F31</f>
        <v>0.04712041884816753</v>
      </c>
      <c r="D12" s="141"/>
      <c r="E12" s="141"/>
      <c r="F12" s="142"/>
      <c r="G12" s="105"/>
      <c r="H12" s="105"/>
    </row>
    <row r="13" spans="1:8" ht="12.75">
      <c r="A13" s="144"/>
      <c r="B13" s="145"/>
      <c r="C13" s="146"/>
      <c r="D13" s="140"/>
      <c r="E13" s="140"/>
      <c r="F13" s="140"/>
      <c r="G13" s="140"/>
      <c r="H13" s="140"/>
    </row>
    <row r="15" spans="2:19" ht="12.75">
      <c r="B15" s="147" t="s">
        <v>50</v>
      </c>
      <c r="C15" s="148" t="s">
        <v>76</v>
      </c>
      <c r="D15" s="148"/>
      <c r="E15" s="148" t="s">
        <v>83</v>
      </c>
      <c r="F15" s="148"/>
      <c r="G15" s="147" t="s">
        <v>84</v>
      </c>
      <c r="H15" s="147" t="s">
        <v>85</v>
      </c>
      <c r="I15" s="147" t="s">
        <v>86</v>
      </c>
      <c r="J15" s="147" t="s">
        <v>87</v>
      </c>
      <c r="K15" s="147" t="s">
        <v>88</v>
      </c>
      <c r="L15" s="147" t="s">
        <v>89</v>
      </c>
      <c r="M15" s="147" t="s">
        <v>90</v>
      </c>
      <c r="N15" s="147" t="s">
        <v>91</v>
      </c>
      <c r="O15" s="147" t="s">
        <v>92</v>
      </c>
      <c r="P15" s="147" t="s">
        <v>108</v>
      </c>
      <c r="Q15" s="147" t="s">
        <v>109</v>
      </c>
      <c r="R15" s="147" t="s">
        <v>110</v>
      </c>
      <c r="S15" s="147" t="s">
        <v>93</v>
      </c>
    </row>
    <row r="16" spans="2:19" ht="12.75">
      <c r="B16" s="149">
        <f>QCI!B26</f>
        <v>1</v>
      </c>
      <c r="C16" s="77" t="str">
        <f>QCI!C26</f>
        <v>RECUPERAÇÃO DE BASE </v>
      </c>
      <c r="D16" s="77"/>
      <c r="E16" s="151">
        <f>QCI!F26</f>
        <v>0</v>
      </c>
      <c r="F16" s="151"/>
      <c r="G16" s="203"/>
      <c r="H16" s="203"/>
      <c r="I16" s="203"/>
      <c r="J16" s="203"/>
      <c r="K16" s="203"/>
      <c r="L16" s="204"/>
      <c r="M16" s="204"/>
      <c r="N16" s="204"/>
      <c r="O16" s="204"/>
      <c r="P16" s="204"/>
      <c r="Q16" s="204"/>
      <c r="R16" s="204"/>
      <c r="S16" s="205">
        <f>SUM(G16:R16)</f>
        <v>0</v>
      </c>
    </row>
    <row r="17" spans="2:19" ht="12.75" customHeight="1">
      <c r="B17" s="149">
        <f>QCI!B27</f>
        <v>2</v>
      </c>
      <c r="C17" s="77" t="str">
        <f>QCI!C27</f>
        <v>CAPA ASFALTICA</v>
      </c>
      <c r="D17" s="77"/>
      <c r="E17" s="151">
        <f>QCI!F27</f>
        <v>0</v>
      </c>
      <c r="F17" s="151"/>
      <c r="G17" s="203"/>
      <c r="H17" s="203"/>
      <c r="I17" s="203"/>
      <c r="J17" s="203"/>
      <c r="K17" s="203"/>
      <c r="L17" s="204"/>
      <c r="M17" s="204"/>
      <c r="N17" s="204"/>
      <c r="O17" s="204"/>
      <c r="P17" s="204"/>
      <c r="Q17" s="204"/>
      <c r="R17" s="204"/>
      <c r="S17" s="205">
        <f aca="true" t="shared" si="0" ref="S17:S23">SUM(G17:R17)</f>
        <v>0</v>
      </c>
    </row>
    <row r="18" spans="2:19" ht="12.75" customHeight="1">
      <c r="B18" s="149"/>
      <c r="C18" s="77"/>
      <c r="D18" s="77"/>
      <c r="E18" s="151"/>
      <c r="F18" s="151"/>
      <c r="G18" s="206"/>
      <c r="H18" s="204"/>
      <c r="I18" s="204"/>
      <c r="J18" s="206"/>
      <c r="K18" s="206"/>
      <c r="L18" s="206"/>
      <c r="M18" s="206"/>
      <c r="N18" s="206"/>
      <c r="O18" s="206"/>
      <c r="P18" s="206"/>
      <c r="Q18" s="206"/>
      <c r="R18" s="206"/>
      <c r="S18" s="205">
        <f t="shared" si="0"/>
        <v>0</v>
      </c>
    </row>
    <row r="19" spans="2:19" ht="12.75">
      <c r="B19" s="149"/>
      <c r="C19" s="77"/>
      <c r="D19" s="77"/>
      <c r="E19" s="151"/>
      <c r="F19" s="15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5">
        <f t="shared" si="0"/>
        <v>0</v>
      </c>
    </row>
    <row r="20" spans="2:19" ht="12.75">
      <c r="B20" s="149"/>
      <c r="C20" s="77"/>
      <c r="D20" s="77"/>
      <c r="E20" s="151"/>
      <c r="F20" s="151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5">
        <f t="shared" si="0"/>
        <v>0</v>
      </c>
    </row>
    <row r="21" spans="2:19" ht="12.75">
      <c r="B21" s="149"/>
      <c r="C21" s="77"/>
      <c r="D21" s="77"/>
      <c r="E21" s="151"/>
      <c r="F21" s="151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5">
        <f t="shared" si="0"/>
        <v>0</v>
      </c>
    </row>
    <row r="22" spans="2:19" ht="12.75">
      <c r="B22" s="149"/>
      <c r="C22" s="77"/>
      <c r="D22" s="77"/>
      <c r="E22" s="151"/>
      <c r="F22" s="151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5">
        <f t="shared" si="0"/>
        <v>0</v>
      </c>
    </row>
    <row r="23" spans="2:19" ht="12.75">
      <c r="B23" s="159"/>
      <c r="C23" s="78"/>
      <c r="D23" s="78"/>
      <c r="E23" s="161"/>
      <c r="F23" s="161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5">
        <f t="shared" si="0"/>
        <v>0</v>
      </c>
    </row>
    <row r="24" spans="2:19" ht="12.75">
      <c r="B24" s="208" t="s">
        <v>95</v>
      </c>
      <c r="C24" s="208"/>
      <c r="D24" s="208"/>
      <c r="E24" s="209">
        <v>1</v>
      </c>
      <c r="F24" s="210"/>
      <c r="G24" s="211" t="e">
        <f aca="true" t="shared" si="1" ref="G24:R24">G25/$E$25</f>
        <v>#DIV/0!</v>
      </c>
      <c r="H24" s="211" t="e">
        <f t="shared" si="1"/>
        <v>#DIV/0!</v>
      </c>
      <c r="I24" s="211" t="e">
        <f t="shared" si="1"/>
        <v>#DIV/0!</v>
      </c>
      <c r="J24" s="211" t="e">
        <f t="shared" si="1"/>
        <v>#DIV/0!</v>
      </c>
      <c r="K24" s="211" t="e">
        <f t="shared" si="1"/>
        <v>#DIV/0!</v>
      </c>
      <c r="L24" s="211" t="e">
        <f t="shared" si="1"/>
        <v>#DIV/0!</v>
      </c>
      <c r="M24" s="211" t="e">
        <f t="shared" si="1"/>
        <v>#DIV/0!</v>
      </c>
      <c r="N24" s="211" t="e">
        <f t="shared" si="1"/>
        <v>#DIV/0!</v>
      </c>
      <c r="O24" s="211" t="e">
        <f t="shared" si="1"/>
        <v>#DIV/0!</v>
      </c>
      <c r="P24" s="211" t="e">
        <f t="shared" si="1"/>
        <v>#DIV/0!</v>
      </c>
      <c r="Q24" s="211" t="e">
        <f t="shared" si="1"/>
        <v>#DIV/0!</v>
      </c>
      <c r="R24" s="211" t="e">
        <f t="shared" si="1"/>
        <v>#DIV/0!</v>
      </c>
      <c r="S24" s="212"/>
    </row>
    <row r="25" spans="2:19" ht="12.75">
      <c r="B25" s="208" t="s">
        <v>2</v>
      </c>
      <c r="C25" s="208"/>
      <c r="D25" s="208"/>
      <c r="E25" s="157">
        <f>SUM(E16:F23)</f>
        <v>0</v>
      </c>
      <c r="F25" s="154"/>
      <c r="G25" s="213">
        <f>(G16*$E$16)+(G17*$E$17)+(G18*$E$18)+(G19*$E$19)+(G20*$E$20)+(G21*$E$21)+(G22*$E$22)</f>
        <v>0</v>
      </c>
      <c r="H25" s="213">
        <f aca="true" t="shared" si="2" ref="H25:R25">(H16*$E$16)+(H17*$E$17)+(H18*$E$18)+(H19*$E$19)+(H20*$E$20)+(H21*$E$21)+(H22*$E$22)</f>
        <v>0</v>
      </c>
      <c r="I25" s="213">
        <f t="shared" si="2"/>
        <v>0</v>
      </c>
      <c r="J25" s="213">
        <f t="shared" si="2"/>
        <v>0</v>
      </c>
      <c r="K25" s="213">
        <f t="shared" si="2"/>
        <v>0</v>
      </c>
      <c r="L25" s="213">
        <f t="shared" si="2"/>
        <v>0</v>
      </c>
      <c r="M25" s="213">
        <f t="shared" si="2"/>
        <v>0</v>
      </c>
      <c r="N25" s="213">
        <f t="shared" si="2"/>
        <v>0</v>
      </c>
      <c r="O25" s="213">
        <f t="shared" si="2"/>
        <v>0</v>
      </c>
      <c r="P25" s="213">
        <f t="shared" si="2"/>
        <v>0</v>
      </c>
      <c r="Q25" s="213">
        <f t="shared" si="2"/>
        <v>0</v>
      </c>
      <c r="R25" s="213">
        <f t="shared" si="2"/>
        <v>0</v>
      </c>
      <c r="S25" s="214"/>
    </row>
    <row r="26" spans="2:19" ht="12.75">
      <c r="B26" s="208" t="s">
        <v>94</v>
      </c>
      <c r="C26" s="208"/>
      <c r="D26" s="208"/>
      <c r="E26" s="215"/>
      <c r="F26" s="216"/>
      <c r="G26" s="217">
        <f>G25</f>
        <v>0</v>
      </c>
      <c r="H26" s="217">
        <f>H25+G26</f>
        <v>0</v>
      </c>
      <c r="I26" s="217">
        <f aca="true" t="shared" si="3" ref="I26:O26">I25+H26</f>
        <v>0</v>
      </c>
      <c r="J26" s="217">
        <f t="shared" si="3"/>
        <v>0</v>
      </c>
      <c r="K26" s="217">
        <f t="shared" si="3"/>
        <v>0</v>
      </c>
      <c r="L26" s="217">
        <f t="shared" si="3"/>
        <v>0</v>
      </c>
      <c r="M26" s="217">
        <f t="shared" si="3"/>
        <v>0</v>
      </c>
      <c r="N26" s="217">
        <f t="shared" si="3"/>
        <v>0</v>
      </c>
      <c r="O26" s="217">
        <f t="shared" si="3"/>
        <v>0</v>
      </c>
      <c r="P26" s="217">
        <f>P25+O26</f>
        <v>0</v>
      </c>
      <c r="Q26" s="217">
        <f>Q25+P26</f>
        <v>0</v>
      </c>
      <c r="R26" s="217">
        <f>R25+Q26</f>
        <v>0</v>
      </c>
      <c r="S26" s="218"/>
    </row>
    <row r="32" spans="6:12" ht="12.75">
      <c r="F32" s="121" t="s">
        <v>97</v>
      </c>
      <c r="G32" s="85"/>
      <c r="H32" s="127"/>
      <c r="I32" s="125"/>
      <c r="L32" s="219"/>
    </row>
    <row r="33" spans="6:9" ht="12.75">
      <c r="F33" s="122" t="s">
        <v>99</v>
      </c>
      <c r="G33" s="126"/>
      <c r="H33" s="125"/>
      <c r="I33" s="125"/>
    </row>
    <row r="34" spans="6:7" ht="12.75">
      <c r="F34" s="123"/>
      <c r="G34" s="34"/>
    </row>
    <row r="35" spans="6:7" ht="12.75">
      <c r="F35" s="123"/>
      <c r="G35" s="34"/>
    </row>
    <row r="36" spans="6:7" ht="12.75">
      <c r="F36" s="31"/>
      <c r="G36" s="90"/>
    </row>
    <row r="37" spans="6:7" ht="12.75">
      <c r="F37" s="90"/>
      <c r="G37" s="90"/>
    </row>
    <row r="38" spans="6:9" ht="12.75">
      <c r="F38" s="121" t="s">
        <v>98</v>
      </c>
      <c r="G38" s="85"/>
      <c r="H38" s="127"/>
      <c r="I38" s="125"/>
    </row>
    <row r="39" spans="6:9" ht="12.75">
      <c r="F39" s="122" t="s">
        <v>38</v>
      </c>
      <c r="G39" s="126"/>
      <c r="H39" s="125"/>
      <c r="I39" s="125"/>
    </row>
  </sheetData>
  <sheetProtection sheet="1" selectLockedCells="1"/>
  <mergeCells count="39">
    <mergeCell ref="D5:E5"/>
    <mergeCell ref="F5:G5"/>
    <mergeCell ref="A6:B6"/>
    <mergeCell ref="D6:E6"/>
    <mergeCell ref="F6:G6"/>
    <mergeCell ref="A2:S3"/>
    <mergeCell ref="A5:B5"/>
    <mergeCell ref="A11:B11"/>
    <mergeCell ref="A12:B12"/>
    <mergeCell ref="A7:B7"/>
    <mergeCell ref="D7:E7"/>
    <mergeCell ref="F7:G7"/>
    <mergeCell ref="A8:B8"/>
    <mergeCell ref="A9:B9"/>
    <mergeCell ref="A10:B10"/>
    <mergeCell ref="C23:D23"/>
    <mergeCell ref="B26:D26"/>
    <mergeCell ref="E26:F26"/>
    <mergeCell ref="E23:F23"/>
    <mergeCell ref="E24:F24"/>
    <mergeCell ref="E25:F25"/>
    <mergeCell ref="B25:D25"/>
    <mergeCell ref="B24:D24"/>
    <mergeCell ref="E15:F15"/>
    <mergeCell ref="E16:F16"/>
    <mergeCell ref="E17:F17"/>
    <mergeCell ref="C21:D21"/>
    <mergeCell ref="C22:D22"/>
    <mergeCell ref="E18:F18"/>
    <mergeCell ref="E19:F19"/>
    <mergeCell ref="E20:F20"/>
    <mergeCell ref="E21:F21"/>
    <mergeCell ref="E22:F22"/>
    <mergeCell ref="C15:D15"/>
    <mergeCell ref="C16:D16"/>
    <mergeCell ref="C17:D17"/>
    <mergeCell ref="C18:D18"/>
    <mergeCell ref="C19:D19"/>
    <mergeCell ref="C20:D20"/>
  </mergeCells>
  <conditionalFormatting sqref="C16:C22">
    <cfRule type="expression" priority="13" dxfId="61" stopIfTrue="1">
      <formula>$J16=1</formula>
    </cfRule>
    <cfRule type="expression" priority="14" dxfId="62" stopIfTrue="1">
      <formula>$K16=2</formula>
    </cfRule>
    <cfRule type="expression" priority="15" dxfId="63" stopIfTrue="1">
      <formula>$K16=3</formula>
    </cfRule>
  </conditionalFormatting>
  <conditionalFormatting sqref="C23">
    <cfRule type="expression" priority="7" dxfId="61" stopIfTrue="1">
      <formula>$J23=1</formula>
    </cfRule>
    <cfRule type="expression" priority="8" dxfId="62" stopIfTrue="1">
      <formula>$K23=2</formula>
    </cfRule>
    <cfRule type="expression" priority="9" dxfId="63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2019-04-30T16:52:00Z</cp:lastPrinted>
  <dcterms:created xsi:type="dcterms:W3CDTF">2006-10-10T19:21:35Z</dcterms:created>
  <dcterms:modified xsi:type="dcterms:W3CDTF">2019-04-30T16:56:10Z</dcterms:modified>
  <cp:category/>
  <cp:version/>
  <cp:contentType/>
  <cp:contentStatus/>
</cp:coreProperties>
</file>