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externalReferences>
    <externalReference r:id="rId8"/>
  </externalReferences>
  <definedNames>
    <definedName name="_xlnm.Print_Area" localSheetId="4">'CRON'!$A$2:$P$44</definedName>
    <definedName name="_xlnm.Print_Area" localSheetId="3">'CRONO MORADIAS 08-08-07'!$A$1:$P$36</definedName>
    <definedName name="_xlnm.Print_Area" localSheetId="2">'Orçamento'!$A$2:$H$143</definedName>
    <definedName name="_xlnm.Print_Area" localSheetId="0">'P. BDI'!$A$2:$F$52</definedName>
    <definedName name="_xlnm.Print_Area" localSheetId="1">'QCI'!$A$2:$H$51</definedName>
  </definedNames>
  <calcPr fullCalcOnLoad="1"/>
</workbook>
</file>

<file path=xl/comments1.xml><?xml version="1.0" encoding="utf-8"?>
<comments xmlns="http://schemas.openxmlformats.org/spreadsheetml/2006/main">
  <authors>
    <author>RAUL ZANELLA</author>
  </authors>
  <commentList>
    <comment ref="F19" authorId="0">
      <text>
        <r>
          <rPr>
            <b/>
            <sz val="9"/>
            <rFont val="Segoe UI"/>
            <family val="2"/>
          </rPr>
          <t>valor mínimo de 30%</t>
        </r>
      </text>
    </comment>
  </commentList>
</comments>
</file>

<file path=xl/comments3.xml><?xml version="1.0" encoding="utf-8"?>
<comments xmlns="http://schemas.openxmlformats.org/spreadsheetml/2006/main">
  <authors>
    <author>RAUL ZANELLA</author>
  </authors>
  <commentList>
    <comment ref="C13" authorId="0">
      <text>
        <r>
          <rPr>
            <b/>
            <sz val="9"/>
            <rFont val="Segoe UI"/>
            <family val="2"/>
          </rPr>
          <t>preencher com valor calculado</t>
        </r>
      </text>
    </comment>
  </commentList>
</comments>
</file>

<file path=xl/sharedStrings.xml><?xml version="1.0" encoding="utf-8"?>
<sst xmlns="http://schemas.openxmlformats.org/spreadsheetml/2006/main" count="469" uniqueCount="290">
  <si>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</si>
  <si>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</si>
  <si>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</si>
  <si>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</si>
  <si>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</si>
  <si>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</si>
  <si>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</si>
  <si>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</si>
  <si>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</si>
  <si>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</si>
  <si>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</si>
  <si>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</si>
  <si>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</si>
  <si>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</si>
  <si>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</si>
  <si>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</si>
  <si>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</si>
  <si>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</si>
  <si>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</si>
  <si>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</si>
  <si>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</si>
  <si>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</si>
  <si>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</si>
  <si>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</si>
  <si>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</si>
  <si>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</si>
  <si>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</si>
  <si>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</si>
  <si>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</si>
  <si>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</si>
  <si>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</si>
  <si>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</si>
  <si>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</si>
  <si>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</si>
  <si>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</si>
  <si>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</si>
  <si>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</si>
  <si>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</si>
  <si>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</si>
  <si>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</si>
  <si>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</si>
  <si>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</si>
  <si>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</si>
  <si>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</si>
  <si>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</si>
  <si>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</si>
  <si>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</si>
  <si>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</si>
  <si>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</si>
  <si>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</si>
  <si>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</si>
  <si>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</si>
  <si>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</si>
  <si>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</si>
  <si>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</si>
  <si>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</si>
  <si>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</si>
  <si>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</si>
  <si>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</si>
  <si>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</si>
  <si>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</si>
  <si>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</si>
  <si>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</si>
  <si>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</si>
  <si>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</si>
  <si>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</si>
  <si>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</si>
  <si>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</si>
  <si>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</si>
  <si>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</si>
  <si>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</si>
  <si>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</si>
  <si>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</si>
  <si>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</si>
  <si>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</si>
  <si>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</si>
  <si>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</si>
  <si>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</si>
  <si>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</si>
  <si>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</si>
  <si>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</si>
  <si>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</si>
  <si>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</si>
  <si>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</si>
  <si>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</si>
  <si>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</si>
  <si>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</si>
  <si>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</si>
  <si>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</si>
  <si>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</si>
  <si>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</si>
  <si>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</si>
  <si>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</si>
  <si>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</si>
  <si>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</si>
  <si>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</si>
  <si>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</si>
  <si>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</si>
  <si>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</si>
  <si>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</si>
  <si>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</si>
  <si>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</si>
  <si>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</si>
  <si>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</si>
  <si>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</si>
  <si>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</si>
  <si>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</si>
  <si>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</si>
  <si>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</si>
  <si>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</si>
  <si>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</si>
  <si>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</si>
  <si>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</si>
  <si>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</si>
  <si>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</si>
  <si>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</si>
  <si>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</si>
  <si>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</si>
  <si>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</si>
  <si>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</si>
  <si>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</si>
  <si>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</si>
  <si>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</si>
  <si>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</si>
  <si>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74209/1</t>
  </si>
  <si>
    <t>M</t>
  </si>
  <si>
    <t>Responsável Legal:</t>
  </si>
  <si>
    <t>1.1</t>
  </si>
  <si>
    <t>H</t>
  </si>
  <si>
    <t xml:space="preserve">M     </t>
  </si>
  <si>
    <t>UN</t>
  </si>
  <si>
    <t xml:space="preserve">KG    </t>
  </si>
  <si>
    <t xml:space="preserve">PLACA DE OBRA EM CHAPA DE ACO GALVANIZADO (1,25X2,00 M) INCLUSIVE MADEIRAMENTO PARA ESTRUURAS E SUPORTES </t>
  </si>
  <si>
    <t xml:space="preserve">M2    </t>
  </si>
  <si>
    <t>Base de cálculo, respectiva alíquota do ISS:</t>
  </si>
  <si>
    <t>73924/1</t>
  </si>
  <si>
    <t>Recuros:</t>
  </si>
  <si>
    <t>DEMOLIÇÃO DE LAJES, DE FORMA MANUAL, SEM REAPROVEITAMENTO. AF_12/2017</t>
  </si>
  <si>
    <t>TRANSPORTE E DESCARTE DE ENTULHO COM CAMINHAO BASCULANTE 6 M3, RODOVIA PAVIMENTADA, DMT 5,0 KM (LAJE)</t>
  </si>
  <si>
    <t>AUXILIAR DE ELETRICISTA COM ENCARGOS COMPLEMENTARES</t>
  </si>
  <si>
    <t xml:space="preserve">DEMOLIÇÃO DE COBERTURA </t>
  </si>
  <si>
    <t>FABRICAÇÃO E INSTALAÇÃO DE ESCORAS DO TIPO PONTALETE, EM MADEIRA ROLIÇA.  INCLUSIVE MONTAGEM DE DESMONTAGEM. AF_12/2015</t>
  </si>
  <si>
    <t>INSTALAÇÃO DE CHAPA DE MADEIRA COMPENSADA PARA PROTEÇÃO DE PISO EXISTENTE ,EM CHAPAS DE  2,2 X 1,6 M, E = 6 MM INCLUSIVE MONTAGEM DE DESMONTAGEM</t>
  </si>
  <si>
    <t>CARREGAMENTO/CARGA MANUAL DE ENTULHO EM CAMINHAO BASCULANTE 6 M3 (LAJE)</t>
  </si>
  <si>
    <t>DESLIGAMENTO DE AGUA/ESGOTO</t>
  </si>
  <si>
    <t>AUXILIAR DE ENCANADOR OU BOMBEIRO HIDRÁULICO COM ENCARGOS COMPLEMENTARES</t>
  </si>
  <si>
    <t>ELETRICISTA COM ENCARGOS COMPLEMENTARES</t>
  </si>
  <si>
    <t>ENCANADOR OU BOMBEIRO HIDRÁULICO COM ENCARGOS COMPLEMENTARES</t>
  </si>
  <si>
    <t>CARREGAMENTO/CARGA MANUAL DE ENTULHO EM CAMINHAO BASCULANTE 6 M3 (TELHA DE FIBROCIMENTO E TERÇAS DE MADEIRA)</t>
  </si>
  <si>
    <t>TRANSPORTE E DESCARTE DE ENTULHO COM CAMINHAO BASCULANTE 6 M3, RODOVIA PAVIMENTADA, DMT 5,0 KM (TELHA DE FIBROCIMENTO E TERÇAS DE MADEIRA)</t>
  </si>
  <si>
    <t>DEMOLIÇÃO DE LAJES DE CONCRETO ARMADO</t>
  </si>
  <si>
    <t>DEMOLIÇÃO DE ARGAMASSAS DE EMBOÇO, DE FORMA MANUAL, SEM REAPROVEITAMENTO. AF_12/2017</t>
  </si>
  <si>
    <t>CHAPISCO APLICADO EM ALVENARIAS E ESTRUTURAS DE CONCRETO INTERNAS E EXTERNAS, COM COLHER DE PEDREIRO.  ARGAMASSA TRAÇO 1:3 COM PREPARO MANUAL. AF_06/2014</t>
  </si>
  <si>
    <t>MASSA ÚNICA/REBOCO, PARA RECEBIMENTO DE PINTURA, EM ARGAMASSA TRAÇO 1:2:8, PREPARO MANUAL, APLICADA MANUALMENTE EM FACES INTERNAS E EXTERNAS DE PAREDES, ESPESSURA DE 20MM. AF_06/2014</t>
  </si>
  <si>
    <t>REMOÇÃO DE TELHAS DE FIBROCIMENTO, METÁLICA E CERÂMICA, DE FORMA MANUAL , PARA COBERTOS ATE 30% INCLINAÇÃO, AREA DE PROJEÇÃO, SEM REAPROVEITAMENTO. AF_12/2017</t>
  </si>
  <si>
    <t>REMOÇÃO DE TRAMA DE MADEIRA RIPAMENTO PARA COBERTURA, DE FORMA MANUAL, SEM REAPROVEITAMENTO. AF_12/2017</t>
  </si>
  <si>
    <t>REMOÇÃO DE TESOURAS DE MADEIRA, COM VÃO MAIOR OU IGUAL A 8M, DE FORMA MECANIZADA, COM REAPROVEITAMENTO. AF_12/2017</t>
  </si>
  <si>
    <t>TRANSPORTE E DESCARTE DE ENTULHO COM CAMINHAO BASCULANTE 6 M3, RODOVIA PAVIMENTADA, DMT 5,0 KM (ARGAMASAS)</t>
  </si>
  <si>
    <t xml:space="preserve">COBERTURA </t>
  </si>
  <si>
    <t>TRAMA DE MADEIRA COMPOSTA POR TERÇAS PARA TELHADOS DE ATÉ 2 ÁGUAS PARA TELHA ESTRUTURAL DE FIBROCIMENTO, INCLUSO TRANSPORTE VERTICAL. AF_07/2019</t>
  </si>
  <si>
    <t xml:space="preserve">MANTA TERMICA ALUMINIZADA NAS DUAS FACES, PARA SUBCOBERTURA,  E = *2*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</si>
  <si>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TELHAMENTO COM TELHA ONDULADA DE FIBROCIMENTO E = 6 MM, COM RECOBRIMENTO LATERAL DE 1/4 DE ONDA PARA TELHADO COM INCLINAÇÃO MAIOR QUE 10°, COM ATÉ 2 ÁGUAS, INCLUSO IÇAMENTO. AF_07/2019</t>
  </si>
  <si>
    <t>CORREÇÃO DE VIDROS</t>
  </si>
  <si>
    <t>CUMEEIRA PARA TELHA DE FIBROCIMENTO ONDULADA E = 6 MM, INCLUSO ACESSÓRIOS DE FIXAÇÃO E IÇAMENTO. AF_07/2019</t>
  </si>
  <si>
    <t>FORRO DE PVC</t>
  </si>
  <si>
    <t xml:space="preserve">PINTURA </t>
  </si>
  <si>
    <t>DESLIGAMENTO DE ENERGIA REMOÇÃO DE PONTOS ELÉTRICOS</t>
  </si>
  <si>
    <t>ETAPA 01 - SERVIÇOS</t>
  </si>
  <si>
    <t>ALVENARIA DE VEDAÇÃO DE BLOCOS CERÂMICOS FURADOS NA HORIZONTAL DE 11,5X19X19CM (ESPESSURA 11,5M) DE PAREDES COM ÁREA LÍQUIDA MAIOR OU IGUAL A 6M² SEM VÃOS E ARGAMASSA DE ASSENTAMENTO COM PREPARO EM BETONEIRA. AF_06/2014</t>
  </si>
  <si>
    <t>CORREÇÃO DE OITÃO</t>
  </si>
  <si>
    <t>VIDRO FANTASIA TIPO CANELADO, ESPESSURA 4MM FORNECIMENTO E INSTALAÇÃO</t>
  </si>
  <si>
    <t>INSTALAÇÃO DE TESOURA (INTEIRA OU MEIA), BIAPOIADA, EM MADEIRA NÃO APARELHADA, PARA VÃOS MAIORES OU IGUAIS A 10,0 M, INCLUSO - IÇAMENTO E MADEIRAMENTO DE REFORÇO. AF_07/2019</t>
  </si>
  <si>
    <t>TABEIRA DE MADEIRA LEI, 1A QUALIDADE, 2,5X30,0CM PARA BEIRAL DE TELHADO</t>
  </si>
  <si>
    <t>FORRO EM MADEIRA, PARA AMBIENTES RESIDENCIAIS, INCLUSIVE ESTRUTURA DE FIXAÇÃO E RODA FORRO. AF_05/2017</t>
  </si>
  <si>
    <t>FORRO EM RÉGUAS DE PVC, PARA AMBIENTES RESIDENCIAIS, INCLUSIVE ESTRUTURA DE FIXAÇÃO E RODA FORRO. AF_05/2017_P</t>
  </si>
  <si>
    <t>CORREÇÃO DE REVESTIMENTO DE ALVENARIAS INTERNO E EXTERNO</t>
  </si>
  <si>
    <t>APLICAÇÃO E LIXAMENTO DE MASSA LÁTEX EM PAREDES, DUAS DEMÃOS. AF_06/2014 (PAREDES INTERNAS)</t>
  </si>
  <si>
    <t>SELANTE A BASE DE RESINAS ACRILICAS PARA TRINCAS  (PAREDES EXTERNAS E INTERNAS)</t>
  </si>
  <si>
    <t>PINTURA ESMALTE ALTO BRILHO, DUAS DEMAOS, SOBRE SUPERFICIE METALICA (JANELAS METALICAS)</t>
  </si>
  <si>
    <t xml:space="preserve">CORREÇÃO DE REVESTIMENTO DE ALVENARIAS INTERNO E EXTERNO E REFORÇO ESTRUTURAL </t>
  </si>
  <si>
    <t>ETAPA 02- SERVIÇOS</t>
  </si>
  <si>
    <t>DEMOLIÇÃO DE ALVENARIA DE BLOCO FURADO, DE FORMA MANUAL, SEM REAPROVEITAMENTO. AF_12/2017</t>
  </si>
  <si>
    <t xml:space="preserve">ALVENARIAS </t>
  </si>
  <si>
    <t>EXECUÇÃO DE ESTRUTURAS DE CONCRETO ARMADO, PARA EDIFICAÇÃO, FCK = 25 MPA INCLUSIVE ARMAÇÃO, MONTAGEM/DESMONTAGEM DE FORMA E ESCAVAÇÕES . AF_01/2017</t>
  </si>
  <si>
    <t xml:space="preserve">REMOÇÃO DO EXISTENTE </t>
  </si>
  <si>
    <t>79463</t>
  </si>
  <si>
    <t>INSTALAÇÃO DE NOVA COBERTURA</t>
  </si>
  <si>
    <t>SELANTE A BASE DE RESINAS ACRILICAS PARA TRINCAS  (PAREDES INTERNAS)</t>
  </si>
  <si>
    <t>REMOÇÃO DE TELHAS DE FIBROCIMENT, DE FORMA MANUAL , PARA COBERTOS ATE 30% INCLINAÇÃO, AREA DE PROJEÇÃO, SEM REAPROVEITAMENTO. AF_12/2017</t>
  </si>
  <si>
    <t>RODAPÉ CERÂMICO DE 7CM DE ALTURA. AF_06/2014</t>
  </si>
  <si>
    <t>CANTONEIRA DE MADEIRA CEDRINHO OU EQUIVALENTE DA REGIAO, ACABAMENTO PARA FORRO</t>
  </si>
  <si>
    <t>APLICAÇÃO MANUAL DE FUNDO SELADOR ACRÍLICO EM PAREDES EXTERNAS DE CASAS. AF_06/2014</t>
  </si>
  <si>
    <t>PINTURA A TINTA OLEO (PORTAS DE MADEIRA)</t>
  </si>
  <si>
    <t>PINTURA A TINTA OLEO (ALVENARIA)</t>
  </si>
  <si>
    <t>PINTURA A TINTA OLEO (FORRO DE MADEIRA)</t>
  </si>
  <si>
    <t>TELHAMENTO COM TELHA ONDULADA DE FIBROCIMENTO E = 6 MM, PARA TELHADO COM INCLINAÇÃO MAIOR QUE 10°, COM ATÉ 2 ÁGUAS, INCLUSO IÇAMENTO. AF_07/2019</t>
  </si>
  <si>
    <t>RUFO EXTERNO/INTERNO EM CHAPA DE AÇO GALVANIZADO NÚMERO 26, CORTE DE 66 CM, INCLUSO IÇAMENTO. AF_07/2019</t>
  </si>
  <si>
    <t>COMP 001</t>
  </si>
  <si>
    <t>SINAPI OUT 2019</t>
  </si>
  <si>
    <t>ETAPA 03- SERVIÇOS</t>
  </si>
  <si>
    <t xml:space="preserve">FORRO DE PVC </t>
  </si>
  <si>
    <t>Lei Ordinaria 1052 de2002 Código Tributário,Tabela II item D) estimativa de percentual da base de cálculo para o ISS:</t>
  </si>
  <si>
    <t>Projeto Básico - Reforma e Melhorias na Escola Presidente Vargas</t>
  </si>
  <si>
    <t>Rua Paraná, 1122 - Bairro: Centro - Dois Vizinhos/PR</t>
  </si>
  <si>
    <t>1.2</t>
  </si>
  <si>
    <t>1.3</t>
  </si>
  <si>
    <t>2.2</t>
  </si>
  <si>
    <t>3.4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</si>
  <si>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</si>
  <si>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</si>
  <si>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</si>
  <si>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</si>
  <si>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</si>
  <si>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</si>
  <si>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</si>
  <si>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</si>
  <si>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</si>
  <si>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</si>
  <si>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</si>
  <si>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</si>
  <si>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</si>
  <si>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2.21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</si>
  <si>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</si>
  <si>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</si>
  <si>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</si>
  <si>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</si>
  <si>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</si>
  <si>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</si>
  <si>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</si>
  <si>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</si>
  <si>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</si>
  <si>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</si>
  <si>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</si>
  <si>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</si>
  <si>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</si>
  <si>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</si>
  <si>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</si>
  <si>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</si>
  <si>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</si>
  <si>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</si>
  <si>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</si>
  <si>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</si>
  <si>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</si>
  <si>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</si>
  <si>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</si>
  <si>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</si>
  <si>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2.1</t>
  </si>
  <si>
    <t>3.2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</si>
  <si>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</si>
  <si>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</si>
  <si>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</si>
  <si>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</si>
  <si>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</si>
  <si>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</si>
  <si>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</si>
  <si>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</si>
  <si>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</si>
  <si>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</si>
  <si>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</si>
  <si>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3.13</t>
  </si>
  <si>
    <t>2.14</t>
  </si>
  <si>
    <t>2.15</t>
  </si>
  <si>
    <t>2.16</t>
  </si>
  <si>
    <t>2.17</t>
  </si>
  <si>
    <t>2.18</t>
  </si>
  <si>
    <t>2.19</t>
  </si>
  <si>
    <t>2.20</t>
  </si>
  <si>
    <t>2.22</t>
  </si>
  <si>
    <t>2.23</t>
  </si>
  <si>
    <t>2.24</t>
  </si>
  <si>
    <t>2.25</t>
  </si>
  <si>
    <t>2.26</t>
  </si>
  <si>
    <t>2.27</t>
  </si>
  <si>
    <t>3.1</t>
  </si>
  <si>
    <t>3.3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</si>
  <si>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</si>
  <si>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</si>
  <si>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</si>
  <si>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</si>
  <si>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</si>
  <si>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</si>
  <si>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</si>
  <si>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</si>
  <si>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</si>
  <si>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</si>
  <si>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TP-03/2020</t>
  </si>
  <si>
    <t>COMP 03</t>
  </si>
  <si>
    <t xml:space="preserve">RETIRADA DE FORRO DE PVC E RODAFORRO, COM REAPROVEITAMENTO DO MESMO PARA REISNTALAÇÃO </t>
  </si>
  <si>
    <t>COMP 02</t>
  </si>
  <si>
    <t>RECOLOCACO DE FORROS DE PVC E PERFIS, CONSIDERANDO REAPROVEITAMENTO DO MATERIAL E RECOMPOSIÇÃO DE ESTRUTURA DE FIXAÇÃO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</si>
</sst>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i/>
      <sz val="8"/>
      <name val="Arial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44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0" fontId="4" fillId="0" borderId="46" xfId="51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0" fontId="4" fillId="0" borderId="37" xfId="51" applyNumberFormat="1" applyFont="1" applyFill="1" applyBorder="1" applyAlignment="1" applyProtection="1">
      <alignment horizontal="center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3" fontId="4" fillId="0" borderId="43" xfId="0" applyNumberFormat="1" applyFon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wrapText="1"/>
      <protection/>
    </xf>
    <xf numFmtId="0" fontId="1" fillId="38" borderId="10" xfId="0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/>
      <protection/>
    </xf>
    <xf numFmtId="173" fontId="1" fillId="38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right"/>
      <protection/>
    </xf>
    <xf numFmtId="173" fontId="4" fillId="0" borderId="46" xfId="0" applyNumberFormat="1" applyFont="1" applyFill="1" applyBorder="1" applyAlignment="1" applyProtection="1">
      <alignment horizontal="right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7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3" fontId="4" fillId="0" borderId="37" xfId="0" applyNumberFormat="1" applyFont="1" applyFill="1" applyBorder="1" applyAlignment="1" applyProtection="1">
      <alignment horizontal="right"/>
      <protection/>
    </xf>
    <xf numFmtId="0" fontId="17" fillId="0" borderId="47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3" fontId="4" fillId="0" borderId="41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0" fillId="0" borderId="48" xfId="0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186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0" fontId="2" fillId="36" borderId="50" xfId="51" applyNumberFormat="1" applyFont="1" applyFill="1" applyBorder="1" applyAlignment="1" applyProtection="1">
      <alignment horizontal="center" vertical="center"/>
      <protection locked="0"/>
    </xf>
    <xf numFmtId="10" fontId="14" fillId="39" borderId="51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43" xfId="0" applyFont="1" applyFill="1" applyBorder="1" applyAlignment="1" applyProtection="1">
      <alignment horizontal="left" wrapText="1"/>
      <protection/>
    </xf>
    <xf numFmtId="173" fontId="0" fillId="0" borderId="0" xfId="0" applyNumberFormat="1" applyFont="1" applyFill="1" applyAlignment="1" applyProtection="1">
      <alignment/>
      <protection/>
    </xf>
    <xf numFmtId="0" fontId="23" fillId="0" borderId="43" xfId="0" applyFont="1" applyFill="1" applyBorder="1" applyAlignment="1" applyProtection="1">
      <alignment horizontal="left" wrapText="1"/>
      <protection/>
    </xf>
    <xf numFmtId="49" fontId="4" fillId="0" borderId="43" xfId="0" applyNumberFormat="1" applyFont="1" applyFill="1" applyBorder="1" applyAlignment="1" applyProtection="1">
      <alignment horizontal="left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10" fontId="2" fillId="36" borderId="33" xfId="51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0" fontId="2" fillId="36" borderId="24" xfId="51" applyNumberFormat="1" applyFont="1" applyFill="1" applyBorder="1" applyAlignment="1" applyProtection="1">
      <alignment horizontal="center" vertical="center"/>
      <protection locked="0"/>
    </xf>
    <xf numFmtId="10" fontId="2" fillId="0" borderId="52" xfId="0" applyNumberFormat="1" applyFont="1" applyBorder="1" applyAlignment="1" applyProtection="1">
      <alignment horizontal="center"/>
      <protection/>
    </xf>
    <xf numFmtId="10" fontId="2" fillId="0" borderId="53" xfId="0" applyNumberFormat="1" applyFont="1" applyBorder="1" applyAlignment="1" applyProtection="1">
      <alignment horizontal="center"/>
      <protection/>
    </xf>
    <xf numFmtId="10" fontId="2" fillId="0" borderId="54" xfId="0" applyNumberFormat="1" applyFont="1" applyBorder="1" applyAlignment="1" applyProtection="1">
      <alignment horizontal="center"/>
      <protection/>
    </xf>
    <xf numFmtId="1" fontId="2" fillId="36" borderId="49" xfId="0" applyNumberFormat="1" applyFont="1" applyFill="1" applyBorder="1" applyAlignment="1" applyProtection="1">
      <alignment horizontal="center" vertical="center"/>
      <protection locked="0"/>
    </xf>
    <xf numFmtId="1" fontId="2" fillId="36" borderId="55" xfId="0" applyNumberFormat="1" applyFont="1" applyFill="1" applyBorder="1" applyAlignment="1" applyProtection="1">
      <alignment horizontal="center" vertical="center"/>
      <protection locked="0"/>
    </xf>
    <xf numFmtId="1" fontId="2" fillId="36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1" fontId="2" fillId="36" borderId="49" xfId="0" applyNumberFormat="1" applyFont="1" applyFill="1" applyBorder="1" applyAlignment="1" applyProtection="1">
      <alignment horizontal="center" vertical="center"/>
      <protection/>
    </xf>
    <xf numFmtId="1" fontId="2" fillId="36" borderId="55" xfId="0" applyNumberFormat="1" applyFont="1" applyFill="1" applyBorder="1" applyAlignment="1" applyProtection="1">
      <alignment horizontal="center" vertical="center"/>
      <protection/>
    </xf>
    <xf numFmtId="1" fontId="2" fillId="36" borderId="56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9" xfId="0" applyNumberFormat="1" applyFont="1" applyFill="1" applyBorder="1" applyAlignment="1" applyProtection="1">
      <alignment horizontal="center" vertical="center" wrapText="1"/>
      <protection/>
    </xf>
    <xf numFmtId="1" fontId="2" fillId="36" borderId="55" xfId="0" applyNumberFormat="1" applyFont="1" applyFill="1" applyBorder="1" applyAlignment="1" applyProtection="1">
      <alignment horizontal="center" vertical="center" wrapText="1"/>
      <protection/>
    </xf>
    <xf numFmtId="1" fontId="2" fillId="36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vertical="center"/>
      <protection/>
    </xf>
    <xf numFmtId="0" fontId="14" fillId="0" borderId="5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4" fontId="2" fillId="36" borderId="49" xfId="0" applyNumberFormat="1" applyFont="1" applyFill="1" applyBorder="1" applyAlignment="1" applyProtection="1">
      <alignment horizontal="center" vertical="center"/>
      <protection locked="0"/>
    </xf>
    <xf numFmtId="0" fontId="2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36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2" xfId="0" applyNumberFormat="1" applyFont="1" applyBorder="1" applyAlignment="1" applyProtection="1">
      <alignment horizontal="distributed" vertical="top"/>
      <protection/>
    </xf>
    <xf numFmtId="0" fontId="2" fillId="0" borderId="53" xfId="0" applyFont="1" applyBorder="1" applyAlignment="1" applyProtection="1">
      <alignment horizontal="distributed" vertical="top"/>
      <protection/>
    </xf>
    <xf numFmtId="0" fontId="2" fillId="0" borderId="54" xfId="0" applyFont="1" applyBorder="1" applyAlignment="1" applyProtection="1">
      <alignment horizontal="distributed" vertical="top"/>
      <protection/>
    </xf>
    <xf numFmtId="0" fontId="10" fillId="37" borderId="59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0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2" fontId="2" fillId="36" borderId="37" xfId="0" applyNumberFormat="1" applyFont="1" applyFill="1" applyBorder="1" applyAlignment="1" applyProtection="1">
      <alignment horizontal="right" vertical="center" wrapText="1"/>
      <protection/>
    </xf>
    <xf numFmtId="2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37" xfId="45" applyFont="1" applyFill="1" applyBorder="1" applyAlignment="1" applyProtection="1">
      <alignment horizontal="right" vertical="center" wrapText="1"/>
      <protection/>
    </xf>
    <xf numFmtId="170" fontId="2" fillId="36" borderId="36" xfId="45" applyFont="1" applyFill="1" applyBorder="1" applyAlignment="1" applyProtection="1">
      <alignment horizontal="right" vertical="center" wrapText="1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right"/>
      <protection/>
    </xf>
    <xf numFmtId="4" fontId="2" fillId="36" borderId="37" xfId="0" applyNumberFormat="1" applyFont="1" applyFill="1" applyBorder="1" applyAlignment="1" applyProtection="1">
      <alignment horizontal="right" vertical="center" wrapText="1"/>
      <protection/>
    </xf>
    <xf numFmtId="4" fontId="2" fillId="36" borderId="55" xfId="0" applyNumberFormat="1" applyFont="1" applyFill="1" applyBorder="1" applyAlignment="1" applyProtection="1">
      <alignment horizontal="right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55" xfId="45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3" fontId="4" fillId="0" borderId="61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0" fontId="4" fillId="0" borderId="62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73" fontId="4" fillId="0" borderId="56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38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ill>
        <patternFill>
          <bgColor rgb="FFFF0000"/>
        </patternFill>
      </fill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9\REFORMAS%20PRESIDENTE%20VARGAS\02%20-%20or&#231;amento%20corre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 BDI"/>
      <sheetName val="QCI"/>
      <sheetName val="Orçamento"/>
      <sheetName val="CRONO MORADIAS 08-08-07"/>
      <sheetName val="CRON"/>
      <sheetName val="COMPOSIÇÕ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view="pageBreakPreview" zoomScaleSheetLayoutView="100" zoomScalePageLayoutView="0" workbookViewId="0" topLeftCell="B1">
      <selection activeCell="C8" sqref="C8:F8"/>
    </sheetView>
  </sheetViews>
  <sheetFormatPr defaultColWidth="9.140625" defaultRowHeight="12.75"/>
  <cols>
    <col min="1" max="1" width="1.7109375" style="84" customWidth="1"/>
    <col min="2" max="2" width="24.421875" style="84" bestFit="1" customWidth="1"/>
    <col min="3" max="5" width="10.7109375" style="84" customWidth="1"/>
    <col min="6" max="6" width="17.7109375" style="69" customWidth="1"/>
    <col min="7" max="7" width="10.140625" style="84" customWidth="1"/>
    <col min="8" max="8" width="11.28125" style="84" hidden="1" customWidth="1"/>
    <col min="9" max="9" width="12.8515625" style="84" hidden="1" customWidth="1"/>
    <col min="10" max="10" width="11.7109375" style="84" hidden="1" customWidth="1"/>
    <col min="11" max="11" width="9.140625" style="84" hidden="1" customWidth="1"/>
    <col min="12" max="17" width="0" style="84" hidden="1" customWidth="1"/>
    <col min="18" max="18" width="9.140625" style="84" customWidth="1"/>
    <col min="19" max="19" width="9.140625" style="168" customWidth="1"/>
    <col min="20" max="20" width="9.140625" style="169" customWidth="1"/>
    <col min="21" max="16384" width="9.140625" style="84" customWidth="1"/>
  </cols>
  <sheetData>
    <row r="1" ht="35.25" customHeight="1">
      <c r="B1" s="96" t="s">
        <v>65</v>
      </c>
    </row>
    <row r="2" spans="2:20" s="127" customFormat="1" ht="32.25" customHeight="1">
      <c r="B2" s="239" t="s">
        <v>26</v>
      </c>
      <c r="C2" s="239"/>
      <c r="D2" s="239"/>
      <c r="E2" s="239"/>
      <c r="F2" s="239"/>
      <c r="S2" s="170"/>
      <c r="T2" s="171"/>
    </row>
    <row r="3" spans="2:20" s="59" customFormat="1" ht="12.75">
      <c r="B3" s="59" t="s">
        <v>62</v>
      </c>
      <c r="C3" s="234" t="s">
        <v>285</v>
      </c>
      <c r="D3" s="235"/>
      <c r="E3" s="235"/>
      <c r="F3" s="236"/>
      <c r="S3" s="172"/>
      <c r="T3" s="173"/>
    </row>
    <row r="4" spans="2:20" s="59" customFormat="1" ht="12.75">
      <c r="B4" s="59" t="s">
        <v>136</v>
      </c>
      <c r="C4" s="234" t="s">
        <v>123</v>
      </c>
      <c r="D4" s="235"/>
      <c r="E4" s="235"/>
      <c r="F4" s="236"/>
      <c r="S4" s="172"/>
      <c r="T4" s="173"/>
    </row>
    <row r="5" spans="2:20" s="59" customFormat="1" ht="12.75">
      <c r="B5" s="59" t="s">
        <v>27</v>
      </c>
      <c r="C5" s="234" t="s">
        <v>63</v>
      </c>
      <c r="D5" s="235"/>
      <c r="E5" s="235"/>
      <c r="F5" s="236"/>
      <c r="S5" s="172"/>
      <c r="T5" s="173"/>
    </row>
    <row r="6" spans="2:20" s="59" customFormat="1" ht="27" customHeight="1">
      <c r="B6" s="174" t="s">
        <v>28</v>
      </c>
      <c r="C6" s="240" t="s">
        <v>202</v>
      </c>
      <c r="D6" s="241"/>
      <c r="E6" s="241"/>
      <c r="F6" s="242"/>
      <c r="S6" s="172"/>
      <c r="T6" s="173"/>
    </row>
    <row r="7" spans="2:20" s="93" customFormat="1" ht="13.5" customHeight="1">
      <c r="B7" s="93" t="s">
        <v>66</v>
      </c>
      <c r="C7" s="234" t="s">
        <v>203</v>
      </c>
      <c r="D7" s="235"/>
      <c r="E7" s="235"/>
      <c r="F7" s="236"/>
      <c r="S7" s="175"/>
      <c r="T7" s="176"/>
    </row>
    <row r="8" spans="2:20" s="93" customFormat="1" ht="13.5" customHeight="1">
      <c r="B8" s="93" t="s">
        <v>68</v>
      </c>
      <c r="C8" s="227"/>
      <c r="D8" s="228"/>
      <c r="E8" s="228"/>
      <c r="F8" s="229"/>
      <c r="S8" s="175"/>
      <c r="T8" s="176"/>
    </row>
    <row r="9" spans="2:20" s="93" customFormat="1" ht="13.5" customHeight="1">
      <c r="B9" s="93" t="s">
        <v>64</v>
      </c>
      <c r="C9" s="227"/>
      <c r="D9" s="228"/>
      <c r="E9" s="228"/>
      <c r="F9" s="229"/>
      <c r="S9" s="175"/>
      <c r="T9" s="176"/>
    </row>
    <row r="10" spans="2:20" s="93" customFormat="1" ht="12.75">
      <c r="B10" s="93" t="s">
        <v>69</v>
      </c>
      <c r="C10" s="246"/>
      <c r="D10" s="247"/>
      <c r="E10" s="247"/>
      <c r="F10" s="248"/>
      <c r="S10" s="175"/>
      <c r="T10" s="176"/>
    </row>
    <row r="11" spans="3:20" s="93" customFormat="1" ht="12.75">
      <c r="C11" s="177"/>
      <c r="D11" s="104"/>
      <c r="E11" s="104"/>
      <c r="F11" s="104"/>
      <c r="S11" s="175"/>
      <c r="T11" s="176"/>
    </row>
    <row r="12" spans="2:20" s="93" customFormat="1" ht="24.75" customHeight="1">
      <c r="B12" s="56" t="s">
        <v>29</v>
      </c>
      <c r="C12" s="57">
        <v>1</v>
      </c>
      <c r="D12" s="58">
        <f>IF(C12&gt;0,IF(C12&lt;7,,"&lt;--- Insira valor entre 1 e 6"),"&lt;--- Insira valor entre 1 e 6")</f>
        <v>0</v>
      </c>
      <c r="E12" s="59"/>
      <c r="F12" s="60"/>
      <c r="S12" s="175"/>
      <c r="T12" s="176"/>
    </row>
    <row r="13" spans="2:20" s="93" customFormat="1" ht="12.75">
      <c r="B13" s="61" t="s">
        <v>30</v>
      </c>
      <c r="C13" s="53">
        <v>1</v>
      </c>
      <c r="D13" s="224" t="s">
        <v>31</v>
      </c>
      <c r="E13" s="225"/>
      <c r="F13" s="226"/>
      <c r="S13" s="175"/>
      <c r="T13" s="176"/>
    </row>
    <row r="14" spans="2:20" s="93" customFormat="1" ht="30" customHeight="1">
      <c r="B14" s="61" t="s">
        <v>32</v>
      </c>
      <c r="C14" s="62">
        <v>2</v>
      </c>
      <c r="D14" s="54">
        <f>IF(D15&lt;&gt;0,0,"( X )")</f>
        <v>0</v>
      </c>
      <c r="E14" s="63" t="s">
        <v>33</v>
      </c>
      <c r="F14" s="64"/>
      <c r="S14" s="175"/>
      <c r="T14" s="176"/>
    </row>
    <row r="15" spans="2:20" s="93" customFormat="1" ht="30" customHeight="1">
      <c r="B15" s="61" t="s">
        <v>34</v>
      </c>
      <c r="C15" s="62">
        <v>3</v>
      </c>
      <c r="D15" s="65" t="s">
        <v>81</v>
      </c>
      <c r="E15" s="66" t="s">
        <v>35</v>
      </c>
      <c r="F15" s="67"/>
      <c r="S15" s="175"/>
      <c r="T15" s="176"/>
    </row>
    <row r="16" spans="2:20" s="93" customFormat="1" ht="30" customHeight="1">
      <c r="B16" s="61" t="s">
        <v>36</v>
      </c>
      <c r="C16" s="62">
        <v>4</v>
      </c>
      <c r="D16" s="251" t="s">
        <v>37</v>
      </c>
      <c r="E16" s="252"/>
      <c r="F16" s="253"/>
      <c r="S16" s="175"/>
      <c r="T16" s="176"/>
    </row>
    <row r="17" spans="2:20" s="93" customFormat="1" ht="30" customHeight="1">
      <c r="B17" s="61" t="s">
        <v>38</v>
      </c>
      <c r="C17" s="62">
        <v>5</v>
      </c>
      <c r="D17" s="216">
        <f>IF(D18&lt;&gt;0,0,"( X )")</f>
        <v>0</v>
      </c>
      <c r="E17" s="63" t="s">
        <v>39</v>
      </c>
      <c r="F17" s="64"/>
      <c r="S17" s="175"/>
      <c r="T17" s="176"/>
    </row>
    <row r="18" spans="2:20" s="93" customFormat="1" ht="30" customHeight="1">
      <c r="B18" s="61" t="s">
        <v>40</v>
      </c>
      <c r="C18" s="62">
        <v>6</v>
      </c>
      <c r="D18" s="217" t="s">
        <v>81</v>
      </c>
      <c r="E18" s="66" t="s">
        <v>41</v>
      </c>
      <c r="F18" s="67"/>
      <c r="S18" s="175"/>
      <c r="T18" s="176"/>
    </row>
    <row r="19" spans="2:20" s="93" customFormat="1" ht="30" customHeight="1">
      <c r="B19" s="230" t="s">
        <v>201</v>
      </c>
      <c r="C19" s="231"/>
      <c r="D19" s="231"/>
      <c r="E19" s="231"/>
      <c r="F19" s="215"/>
      <c r="S19" s="175"/>
      <c r="T19" s="176"/>
    </row>
    <row r="20" spans="2:20" s="93" customFormat="1" ht="17.25" customHeight="1">
      <c r="B20" s="232" t="s">
        <v>134</v>
      </c>
      <c r="C20" s="233"/>
      <c r="D20" s="233"/>
      <c r="E20" s="233"/>
      <c r="F20" s="200"/>
      <c r="S20" s="175"/>
      <c r="T20" s="176"/>
    </row>
    <row r="21" spans="2:20" s="93" customFormat="1" ht="12.75">
      <c r="B21" s="68"/>
      <c r="C21" s="59"/>
      <c r="D21" s="59"/>
      <c r="E21" s="59"/>
      <c r="F21" s="60"/>
      <c r="S21" s="175"/>
      <c r="T21" s="176"/>
    </row>
    <row r="22" spans="2:10" ht="15.75" customHeight="1">
      <c r="B22" s="69"/>
      <c r="C22" s="254" t="s">
        <v>42</v>
      </c>
      <c r="D22" s="254"/>
      <c r="E22" s="254"/>
      <c r="H22" s="178" t="s">
        <v>85</v>
      </c>
      <c r="I22" s="179">
        <f>F24</f>
        <v>0</v>
      </c>
      <c r="J22" s="178"/>
    </row>
    <row r="23" spans="2:20" s="180" customFormat="1" ht="31.5">
      <c r="B23" s="70" t="s">
        <v>43</v>
      </c>
      <c r="C23" s="71" t="s">
        <v>44</v>
      </c>
      <c r="D23" s="71" t="s">
        <v>45</v>
      </c>
      <c r="E23" s="71" t="s">
        <v>46</v>
      </c>
      <c r="F23" s="72" t="s">
        <v>47</v>
      </c>
      <c r="H23" s="181" t="s">
        <v>86</v>
      </c>
      <c r="I23" s="182">
        <f>F25</f>
        <v>0</v>
      </c>
      <c r="J23" s="181"/>
      <c r="S23" s="183"/>
      <c r="T23" s="184"/>
    </row>
    <row r="24" spans="2:19" ht="15.75">
      <c r="B24" s="73" t="s">
        <v>48</v>
      </c>
      <c r="C24" s="74">
        <v>0.03</v>
      </c>
      <c r="D24" s="75">
        <v>0.04</v>
      </c>
      <c r="E24" s="76">
        <v>0.055</v>
      </c>
      <c r="F24" s="201"/>
      <c r="G24" s="185">
        <f>IF(F24=0,"",IF(F24&lt;C24,"Atenção, observar os intervalos!",IF(F24&gt;E24,"Atenção, observar os intervalos!","")))</f>
      </c>
      <c r="H24" s="178" t="s">
        <v>87</v>
      </c>
      <c r="I24" s="179">
        <f>I23</f>
        <v>0</v>
      </c>
      <c r="J24" s="178"/>
      <c r="N24" s="84">
        <v>0.03</v>
      </c>
      <c r="O24" s="84">
        <v>0.04</v>
      </c>
      <c r="P24" s="84">
        <v>0.055</v>
      </c>
      <c r="R24" s="169"/>
      <c r="S24" s="169"/>
    </row>
    <row r="25" spans="2:19" ht="15.75">
      <c r="B25" s="73" t="s">
        <v>49</v>
      </c>
      <c r="C25" s="77">
        <v>0.008</v>
      </c>
      <c r="D25" s="78">
        <v>0.008</v>
      </c>
      <c r="E25" s="79">
        <v>0.01</v>
      </c>
      <c r="F25" s="201"/>
      <c r="G25" s="185">
        <f>IF(F25=0,"",IF(F25&lt;C25,"Atenção, observar os intervalos!",IF(F25&gt;E25,"Atenção, observar os intervalos!","")))</f>
      </c>
      <c r="H25" s="178" t="s">
        <v>88</v>
      </c>
      <c r="I25" s="179">
        <f aca="true" t="shared" si="0" ref="I25:I30">F26</f>
        <v>0</v>
      </c>
      <c r="J25" s="178"/>
      <c r="N25" s="84">
        <v>0.008</v>
      </c>
      <c r="O25" s="84">
        <v>0.008</v>
      </c>
      <c r="P25" s="84">
        <v>0.01</v>
      </c>
      <c r="R25" s="169"/>
      <c r="S25" s="169"/>
    </row>
    <row r="26" spans="2:19" ht="15.75">
      <c r="B26" s="73" t="s">
        <v>50</v>
      </c>
      <c r="C26" s="77">
        <v>0.0097</v>
      </c>
      <c r="D26" s="78">
        <v>0.0127</v>
      </c>
      <c r="E26" s="79">
        <v>0.0127</v>
      </c>
      <c r="F26" s="201"/>
      <c r="G26" s="185">
        <f>IF(F26=0,"",IF(F26&lt;C26,"Atenção, observar os intervalos!",IF(F26&gt;E26,"Atenção, observar os intervalos!","")))</f>
      </c>
      <c r="H26" s="178" t="s">
        <v>89</v>
      </c>
      <c r="I26" s="179">
        <f t="shared" si="0"/>
        <v>0</v>
      </c>
      <c r="J26" s="186"/>
      <c r="N26" s="84">
        <v>0.0097</v>
      </c>
      <c r="O26" s="84">
        <v>0.0127</v>
      </c>
      <c r="P26" s="84">
        <v>0.0127</v>
      </c>
      <c r="R26" s="169"/>
      <c r="S26" s="169"/>
    </row>
    <row r="27" spans="2:19" ht="15.75">
      <c r="B27" s="73" t="s">
        <v>51</v>
      </c>
      <c r="C27" s="77">
        <v>0.0059</v>
      </c>
      <c r="D27" s="78">
        <v>0.0123</v>
      </c>
      <c r="E27" s="79">
        <v>0.0139</v>
      </c>
      <c r="F27" s="201"/>
      <c r="G27" s="185">
        <f>IF(F27=0,"",IF(F27&lt;C27,"Atenção, observar os intervalos!",IF(F27&gt;E27,"Atenção, observar os intervalos!","")))</f>
      </c>
      <c r="H27" s="178" t="s">
        <v>90</v>
      </c>
      <c r="I27" s="179">
        <f t="shared" si="0"/>
        <v>0</v>
      </c>
      <c r="J27" s="186"/>
      <c r="N27" s="84">
        <v>0.0059</v>
      </c>
      <c r="O27" s="84">
        <v>0.0123</v>
      </c>
      <c r="P27" s="84">
        <v>0.0139</v>
      </c>
      <c r="R27" s="169"/>
      <c r="S27" s="169"/>
    </row>
    <row r="28" spans="2:19" ht="15.75">
      <c r="B28" s="73" t="s">
        <v>52</v>
      </c>
      <c r="C28" s="80">
        <v>0.0616</v>
      </c>
      <c r="D28" s="81">
        <v>0.07400000000000001</v>
      </c>
      <c r="E28" s="82">
        <v>0.08960000000000001</v>
      </c>
      <c r="F28" s="201"/>
      <c r="G28" s="185">
        <f>IF(F28=0,"",IF(F28&lt;C28,"Atenção, observar os intervalos!",IF(F28&gt;E28,"Atenção, observar os intervalos!","")))</f>
      </c>
      <c r="H28" s="178" t="s">
        <v>91</v>
      </c>
      <c r="I28" s="179">
        <f t="shared" si="0"/>
        <v>0</v>
      </c>
      <c r="J28" s="178"/>
      <c r="N28" s="84">
        <v>0.0616</v>
      </c>
      <c r="O28" s="84">
        <v>0.07400000000000001</v>
      </c>
      <c r="P28" s="84">
        <v>0.08960000000000001</v>
      </c>
      <c r="R28" s="169"/>
      <c r="S28" s="169"/>
    </row>
    <row r="29" spans="2:19" ht="15.75">
      <c r="B29" s="255" t="s">
        <v>53</v>
      </c>
      <c r="C29" s="256"/>
      <c r="D29" s="256"/>
      <c r="E29" s="257"/>
      <c r="F29" s="202"/>
      <c r="G29" s="185"/>
      <c r="H29" s="178" t="s">
        <v>92</v>
      </c>
      <c r="I29" s="179">
        <f t="shared" si="0"/>
        <v>0</v>
      </c>
      <c r="J29" s="178"/>
      <c r="N29" s="84">
        <v>0.0365</v>
      </c>
      <c r="O29" s="84">
        <v>0.0365</v>
      </c>
      <c r="P29" s="84">
        <v>0.0365</v>
      </c>
      <c r="R29" s="169"/>
      <c r="S29" s="169"/>
    </row>
    <row r="30" spans="2:19" ht="15.75">
      <c r="B30" s="258" t="s">
        <v>54</v>
      </c>
      <c r="C30" s="259"/>
      <c r="D30" s="259"/>
      <c r="E30" s="260"/>
      <c r="F30" s="83">
        <f>F19*F20</f>
        <v>0</v>
      </c>
      <c r="G30" s="185"/>
      <c r="H30" s="178" t="s">
        <v>93</v>
      </c>
      <c r="I30" s="179">
        <f t="shared" si="0"/>
        <v>0.045</v>
      </c>
      <c r="J30" s="178"/>
      <c r="R30" s="169"/>
      <c r="S30" s="169"/>
    </row>
    <row r="31" spans="2:19" ht="16.5" thickBot="1">
      <c r="B31" s="237" t="s">
        <v>55</v>
      </c>
      <c r="C31" s="238"/>
      <c r="D31" s="238"/>
      <c r="E31" s="238"/>
      <c r="F31" s="55">
        <v>0.045</v>
      </c>
      <c r="G31" s="185"/>
      <c r="H31" s="178"/>
      <c r="I31" s="187"/>
      <c r="J31" s="187"/>
      <c r="K31" s="188"/>
      <c r="L31" s="189"/>
      <c r="M31" s="190"/>
      <c r="N31" s="190"/>
      <c r="O31" s="191"/>
      <c r="R31" s="169"/>
      <c r="S31" s="169"/>
    </row>
    <row r="32" spans="8:18" ht="12.75">
      <c r="H32" s="178"/>
      <c r="I32" s="187"/>
      <c r="J32" s="187"/>
      <c r="K32" s="188"/>
      <c r="L32" s="189"/>
      <c r="M32" s="189"/>
      <c r="N32" s="189"/>
      <c r="R32" s="168"/>
    </row>
    <row r="33" spans="2:19" ht="15.75">
      <c r="B33" s="261" t="s">
        <v>56</v>
      </c>
      <c r="C33" s="261"/>
      <c r="D33" s="261"/>
      <c r="E33" s="261"/>
      <c r="F33" s="85">
        <f>(((1+I22+I24+I25)*(1+I26)*(1+I27))/(1-I28-I29))-1</f>
        <v>0</v>
      </c>
      <c r="G33" s="192"/>
      <c r="H33" s="186" t="s">
        <v>82</v>
      </c>
      <c r="I33" s="186" t="s">
        <v>83</v>
      </c>
      <c r="J33" s="186" t="s">
        <v>84</v>
      </c>
      <c r="R33" s="169"/>
      <c r="S33" s="169"/>
    </row>
    <row r="34" spans="2:19" ht="16.5" thickBot="1">
      <c r="B34" s="243" t="s">
        <v>57</v>
      </c>
      <c r="C34" s="244"/>
      <c r="D34" s="244"/>
      <c r="E34" s="244"/>
      <c r="F34" s="86">
        <f>ROUND(((1+I22+I24+I25)*(1+I26)*(1+I27))/(1-I28-I29-I30),4)-1</f>
        <v>0.04709999999999992</v>
      </c>
      <c r="G34" s="91"/>
      <c r="H34" s="186">
        <v>0.2034</v>
      </c>
      <c r="I34" s="186">
        <v>0.2212</v>
      </c>
      <c r="J34" s="186">
        <v>0.25</v>
      </c>
      <c r="R34" s="169"/>
      <c r="S34" s="169"/>
    </row>
    <row r="36" spans="2:6" ht="48" customHeight="1">
      <c r="B36" s="245" t="s">
        <v>58</v>
      </c>
      <c r="C36" s="245"/>
      <c r="D36" s="245"/>
      <c r="E36" s="245"/>
      <c r="F36" s="245"/>
    </row>
    <row r="38" spans="2:6" ht="12.75">
      <c r="B38" s="249" t="s">
        <v>59</v>
      </c>
      <c r="C38" s="249"/>
      <c r="D38" s="249"/>
      <c r="E38" s="249"/>
      <c r="F38" s="249"/>
    </row>
    <row r="39" spans="2:6" ht="12.75">
      <c r="B39" s="250" t="s">
        <v>60</v>
      </c>
      <c r="C39" s="250"/>
      <c r="D39" s="250"/>
      <c r="E39" s="250"/>
      <c r="F39" s="250"/>
    </row>
    <row r="40" spans="2:20" ht="15.75">
      <c r="B40" s="193" t="s">
        <v>119</v>
      </c>
      <c r="C40" s="91"/>
      <c r="D40" s="91"/>
      <c r="E40" s="91"/>
      <c r="F40" s="91"/>
      <c r="M40" s="193"/>
      <c r="P40" s="194"/>
      <c r="Q40" s="69"/>
      <c r="T40" s="84"/>
    </row>
    <row r="41" spans="2:17" ht="15.75">
      <c r="B41" s="195" t="s">
        <v>118</v>
      </c>
      <c r="C41" s="91"/>
      <c r="D41" s="91"/>
      <c r="E41" s="91"/>
      <c r="F41" s="91"/>
      <c r="M41" s="195"/>
      <c r="Q41" s="69"/>
    </row>
    <row r="42" ht="22.5" customHeight="1">
      <c r="F42" s="87"/>
    </row>
    <row r="43" ht="22.5" customHeight="1">
      <c r="F43" s="87"/>
    </row>
    <row r="44" ht="12.75">
      <c r="B44" s="127"/>
    </row>
    <row r="45" spans="2:4" ht="12.75">
      <c r="B45" s="123" t="s">
        <v>115</v>
      </c>
      <c r="C45" s="203"/>
      <c r="D45" s="212"/>
    </row>
    <row r="46" spans="2:4" ht="12.75">
      <c r="B46" s="124" t="s">
        <v>116</v>
      </c>
      <c r="C46" s="204"/>
      <c r="D46" s="213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50" spans="2:4" ht="12.75">
      <c r="B50" s="196"/>
      <c r="C50" s="196"/>
      <c r="D50" s="196"/>
    </row>
    <row r="51" spans="2:4" ht="12.75">
      <c r="B51" s="123" t="s">
        <v>126</v>
      </c>
      <c r="C51" s="95"/>
      <c r="D51" s="214"/>
    </row>
    <row r="52" spans="2:4" ht="12.75">
      <c r="B52" s="124" t="s">
        <v>61</v>
      </c>
      <c r="C52" s="204"/>
      <c r="D52" s="213"/>
    </row>
  </sheetData>
  <sheetProtection password="C637" sheet="1" selectLockedCells="1"/>
  <mergeCells count="22"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  <mergeCell ref="B2:F2"/>
    <mergeCell ref="C3:F3"/>
    <mergeCell ref="C5:F5"/>
    <mergeCell ref="C6:F6"/>
    <mergeCell ref="C7:F7"/>
    <mergeCell ref="C9:F9"/>
    <mergeCell ref="D13:F13"/>
    <mergeCell ref="C8:F8"/>
    <mergeCell ref="B19:E19"/>
    <mergeCell ref="B20:E20"/>
    <mergeCell ref="C4:F4"/>
    <mergeCell ref="B31:E31"/>
  </mergeCells>
  <conditionalFormatting sqref="F24:F28">
    <cfRule type="cellIs" priority="16" dxfId="31" operator="between" stopIfTrue="1">
      <formula>$C24</formula>
      <formula>$E24</formula>
    </cfRule>
  </conditionalFormatting>
  <conditionalFormatting sqref="B13:C18">
    <cfRule type="expression" priority="13" dxfId="19" stopIfTrue="1">
      <formula>$C$12=0</formula>
    </cfRule>
    <cfRule type="expression" priority="14" dxfId="19" stopIfTrue="1">
      <formula>$C$12&gt;6</formula>
    </cfRule>
    <cfRule type="expression" priority="15" dxfId="28" stopIfTrue="1">
      <formula>$C13&lt;&gt;$C$12</formula>
    </cfRule>
  </conditionalFormatting>
  <conditionalFormatting sqref="E14">
    <cfRule type="expression" priority="12" dxfId="19" stopIfTrue="1">
      <formula>$D$15&lt;&gt;0</formula>
    </cfRule>
  </conditionalFormatting>
  <conditionalFormatting sqref="E15">
    <cfRule type="expression" priority="11" dxfId="24" stopIfTrue="1">
      <formula>$D$15&lt;&gt;0</formula>
    </cfRule>
  </conditionalFormatting>
  <conditionalFormatting sqref="E17 B33:F33">
    <cfRule type="expression" priority="10" dxfId="19" stopIfTrue="1">
      <formula>$D$18&lt;&gt;0</formula>
    </cfRule>
  </conditionalFormatting>
  <conditionalFormatting sqref="E18">
    <cfRule type="expression" priority="9" dxfId="24" stopIfTrue="1">
      <formula>$D$18&lt;&gt;0</formula>
    </cfRule>
  </conditionalFormatting>
  <conditionalFormatting sqref="B34:F34">
    <cfRule type="expression" priority="8" dxfId="32" stopIfTrue="1">
      <formula>$D$18&lt;&gt;0</formula>
    </cfRule>
  </conditionalFormatting>
  <conditionalFormatting sqref="B39:F39 C40:F41">
    <cfRule type="expression" priority="7" dxfId="19" stopIfTrue="1">
      <formula>$D$18&lt;&gt;0</formula>
    </cfRule>
  </conditionalFormatting>
  <conditionalFormatting sqref="F31">
    <cfRule type="expression" priority="6" dxfId="33" stopIfTrue="1">
      <formula>$D$18&lt;&gt;0</formula>
    </cfRule>
  </conditionalFormatting>
  <conditionalFormatting sqref="B31:E31">
    <cfRule type="expression" priority="5" dxfId="34" stopIfTrue="1">
      <formula>$D$18&lt;&gt;0</formula>
    </cfRule>
  </conditionalFormatting>
  <conditionalFormatting sqref="B38:F38">
    <cfRule type="expression" priority="4" dxfId="19" stopIfTrue="1">
      <formula>$D$18&lt;&gt;0</formula>
    </cfRule>
  </conditionalFormatting>
  <conditionalFormatting sqref="C45:C46 C51:C52 C8:F10">
    <cfRule type="cellIs" priority="3" dxfId="3" operator="equal" stopIfTrue="1">
      <formula>0</formula>
    </cfRule>
  </conditionalFormatting>
  <conditionalFormatting sqref="F19">
    <cfRule type="cellIs" priority="2" dxfId="3" operator="lessThan" stopIfTrue="1">
      <formula>0.3</formula>
    </cfRule>
  </conditionalFormatting>
  <conditionalFormatting sqref="F20 F29">
    <cfRule type="cellIs" priority="1" dxfId="3" operator="lessThanOrEqual" stopIfTrue="1">
      <formula>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9" r:id="rId3"/>
  <ignoredErrors>
    <ignoredError sqref="D1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4">
      <selection activeCell="A2" sqref="A2:H3"/>
    </sheetView>
  </sheetViews>
  <sheetFormatPr defaultColWidth="9.140625" defaultRowHeight="12.75"/>
  <cols>
    <col min="1" max="1" width="9.140625" style="94" customWidth="1"/>
    <col min="2" max="2" width="9.421875" style="94" customWidth="1"/>
    <col min="3" max="3" width="54.140625" style="94" customWidth="1"/>
    <col min="4" max="4" width="6.28125" style="94" customWidth="1"/>
    <col min="5" max="5" width="10.28125" style="94" customWidth="1"/>
    <col min="6" max="6" width="10.7109375" style="94" bestFit="1" customWidth="1"/>
    <col min="7" max="7" width="11.7109375" style="94" customWidth="1"/>
    <col min="8" max="8" width="13.140625" style="94" customWidth="1"/>
    <col min="9" max="16384" width="9.140625" style="94" customWidth="1"/>
  </cols>
  <sheetData>
    <row r="1" ht="37.5" customHeight="1">
      <c r="A1" s="96" t="s">
        <v>65</v>
      </c>
    </row>
    <row r="2" spans="1:9" ht="12.75" customHeight="1">
      <c r="A2" s="265" t="s">
        <v>94</v>
      </c>
      <c r="B2" s="265"/>
      <c r="C2" s="265"/>
      <c r="D2" s="265"/>
      <c r="E2" s="265"/>
      <c r="F2" s="265"/>
      <c r="G2" s="265"/>
      <c r="H2" s="265"/>
      <c r="I2" s="146"/>
    </row>
    <row r="3" spans="1:8" ht="15" customHeight="1">
      <c r="A3" s="265"/>
      <c r="B3" s="265"/>
      <c r="C3" s="265"/>
      <c r="D3" s="265"/>
      <c r="E3" s="265"/>
      <c r="F3" s="265"/>
      <c r="G3" s="265"/>
      <c r="H3" s="265"/>
    </row>
    <row r="4" spans="1:8" ht="12.75" customHeight="1">
      <c r="A4" s="97"/>
      <c r="B4" s="97"/>
      <c r="C4" s="97"/>
      <c r="D4" s="97"/>
      <c r="E4" s="97"/>
      <c r="F4" s="97"/>
      <c r="G4" s="97"/>
      <c r="H4" s="97"/>
    </row>
    <row r="5" spans="1:7" ht="12.75">
      <c r="A5" s="264" t="str">
        <f>'P. BDI'!B3</f>
        <v>Edital :</v>
      </c>
      <c r="B5" s="264"/>
      <c r="C5" s="99" t="str">
        <f>'P. BDI'!C3:F3</f>
        <v>TP-03/2020</v>
      </c>
      <c r="D5" s="266" t="s">
        <v>117</v>
      </c>
      <c r="E5" s="267"/>
      <c r="F5" s="268">
        <v>710.3</v>
      </c>
      <c r="G5" s="269"/>
    </row>
    <row r="6" spans="1:9" ht="12.75">
      <c r="A6" s="264" t="str">
        <f>'P. BDI'!B4</f>
        <v>Recuros:</v>
      </c>
      <c r="B6" s="264"/>
      <c r="C6" s="99" t="str">
        <f>'P. BDI'!C4:F4</f>
        <v>Recursos proprios</v>
      </c>
      <c r="D6" s="266" t="s">
        <v>96</v>
      </c>
      <c r="E6" s="267"/>
      <c r="F6" s="270">
        <f>Orçamento!H129</f>
        <v>0</v>
      </c>
      <c r="G6" s="271"/>
      <c r="I6" s="129"/>
    </row>
    <row r="7" spans="1:8" ht="12.75">
      <c r="A7" s="264" t="str">
        <f>'P. BDI'!B5</f>
        <v>Tomador: </v>
      </c>
      <c r="B7" s="264"/>
      <c r="C7" s="99" t="str">
        <f>'P. BDI'!C5:F5</f>
        <v>Prefeitura Municipal de Dois Vizinhos - PR</v>
      </c>
      <c r="D7" s="266" t="s">
        <v>79</v>
      </c>
      <c r="E7" s="267"/>
      <c r="F7" s="270">
        <f>F6/F5</f>
        <v>0</v>
      </c>
      <c r="G7" s="271"/>
      <c r="H7" s="100"/>
    </row>
    <row r="8" spans="1:8" ht="25.5">
      <c r="A8" s="264" t="str">
        <f>'P. BDI'!B6</f>
        <v>Empreendimento: </v>
      </c>
      <c r="B8" s="264"/>
      <c r="C8" s="99" t="str">
        <f>'P. BDI'!C6:F6</f>
        <v>Projeto Básico - Reforma e Melhorias na Escola Presidente Vargas</v>
      </c>
      <c r="D8" s="98"/>
      <c r="E8" s="101"/>
      <c r="F8" s="101"/>
      <c r="G8" s="101"/>
      <c r="H8" s="100"/>
    </row>
    <row r="9" spans="1:8" ht="12.75">
      <c r="A9" s="264" t="str">
        <f>'P. BDI'!B7</f>
        <v>Local da Obra:</v>
      </c>
      <c r="B9" s="264"/>
      <c r="C9" s="99" t="str">
        <f>'P. BDI'!C7:F7</f>
        <v>Rua Paraná, 1122 - Bairro: Centro - Dois Vizinhos/PR</v>
      </c>
      <c r="D9" s="98"/>
      <c r="E9" s="101"/>
      <c r="F9" s="101"/>
      <c r="G9" s="101"/>
      <c r="H9" s="100"/>
    </row>
    <row r="10" spans="1:8" ht="12.75">
      <c r="A10" s="264" t="str">
        <f>'P. BDI'!B8</f>
        <v>Empresa Prop.:</v>
      </c>
      <c r="B10" s="264"/>
      <c r="C10" s="99">
        <f>'P. BDI'!C8:F8</f>
        <v>0</v>
      </c>
      <c r="D10" s="98"/>
      <c r="E10" s="101"/>
      <c r="F10" s="101"/>
      <c r="G10" s="101"/>
      <c r="H10" s="100"/>
    </row>
    <row r="11" spans="1:8" ht="12.75">
      <c r="A11" s="264" t="str">
        <f>'P. BDI'!B9</f>
        <v>CNPJ:</v>
      </c>
      <c r="B11" s="264"/>
      <c r="C11" s="99">
        <f>'P. BDI'!C9:F9</f>
        <v>0</v>
      </c>
      <c r="D11" s="98"/>
      <c r="E11" s="98"/>
      <c r="F11" s="102"/>
      <c r="G11" s="103"/>
      <c r="H11" s="104"/>
    </row>
    <row r="12" spans="1:8" ht="12.75">
      <c r="A12" s="264" t="str">
        <f>'P. BDI'!B10</f>
        <v>Data Base:</v>
      </c>
      <c r="B12" s="264"/>
      <c r="C12" s="218">
        <f>'P. BDI'!C10:F10</f>
        <v>0</v>
      </c>
      <c r="D12" s="98"/>
      <c r="E12" s="98"/>
      <c r="F12" s="102"/>
      <c r="G12" s="103"/>
      <c r="H12" s="104"/>
    </row>
    <row r="13" spans="1:8" ht="12.75">
      <c r="A13" s="264" t="s">
        <v>120</v>
      </c>
      <c r="B13" s="264"/>
      <c r="C13" s="105">
        <f>Orçamento!C13</f>
        <v>0</v>
      </c>
      <c r="D13" s="101"/>
      <c r="E13" s="101"/>
      <c r="F13" s="101"/>
      <c r="G13" s="101"/>
      <c r="H13" s="100"/>
    </row>
    <row r="14" spans="1:8" ht="12.75">
      <c r="A14" s="133"/>
      <c r="B14" s="134"/>
      <c r="C14" s="135"/>
      <c r="D14" s="100"/>
      <c r="E14" s="100"/>
      <c r="F14" s="100"/>
      <c r="G14" s="100"/>
      <c r="H14" s="100"/>
    </row>
    <row r="15" spans="1:8" ht="12.75">
      <c r="A15" s="133"/>
      <c r="B15" s="134"/>
      <c r="C15" s="135"/>
      <c r="D15" s="100"/>
      <c r="E15" s="100"/>
      <c r="F15" s="100"/>
      <c r="G15" s="100"/>
      <c r="H15" s="100"/>
    </row>
    <row r="16" spans="1:8" ht="12.75">
      <c r="A16" s="133"/>
      <c r="B16" s="134"/>
      <c r="C16" s="135"/>
      <c r="D16" s="100"/>
      <c r="E16" s="100"/>
      <c r="F16" s="100"/>
      <c r="G16" s="100"/>
      <c r="H16" s="100"/>
    </row>
    <row r="17" spans="1:8" ht="12.75">
      <c r="A17" s="133"/>
      <c r="B17" s="134"/>
      <c r="C17" s="135"/>
      <c r="D17" s="100"/>
      <c r="E17" s="100"/>
      <c r="F17" s="100"/>
      <c r="G17" s="100"/>
      <c r="H17" s="100"/>
    </row>
    <row r="18" spans="1:8" ht="12.75">
      <c r="A18" s="133"/>
      <c r="B18" s="134"/>
      <c r="C18" s="135"/>
      <c r="D18" s="100"/>
      <c r="E18" s="100"/>
      <c r="F18" s="100"/>
      <c r="G18" s="100"/>
      <c r="H18" s="100"/>
    </row>
    <row r="19" spans="1:8" ht="12.75">
      <c r="A19" s="133"/>
      <c r="B19" s="134"/>
      <c r="C19" s="135"/>
      <c r="D19" s="100"/>
      <c r="E19" s="100"/>
      <c r="F19" s="100"/>
      <c r="G19" s="100"/>
      <c r="H19" s="100"/>
    </row>
    <row r="20" spans="1:8" ht="12.75">
      <c r="A20" s="133"/>
      <c r="B20" s="134"/>
      <c r="C20" s="135"/>
      <c r="D20" s="100"/>
      <c r="E20" s="100"/>
      <c r="F20" s="100"/>
      <c r="G20" s="100"/>
      <c r="H20" s="100"/>
    </row>
    <row r="21" spans="1:8" ht="12.75">
      <c r="A21" s="133"/>
      <c r="B21" s="134"/>
      <c r="C21" s="135"/>
      <c r="D21" s="100"/>
      <c r="E21" s="100"/>
      <c r="F21" s="100"/>
      <c r="G21" s="100"/>
      <c r="H21" s="100"/>
    </row>
    <row r="22" spans="2:8" ht="12.75">
      <c r="B22" s="106" t="s">
        <v>71</v>
      </c>
      <c r="C22" s="106" t="s">
        <v>95</v>
      </c>
      <c r="D22" s="273" t="s">
        <v>98</v>
      </c>
      <c r="E22" s="273"/>
      <c r="F22" s="273" t="s">
        <v>97</v>
      </c>
      <c r="G22" s="273"/>
      <c r="H22" s="106" t="s">
        <v>99</v>
      </c>
    </row>
    <row r="23" spans="2:8" ht="12.75">
      <c r="B23" s="209">
        <f>Orçamento!A17</f>
        <v>1</v>
      </c>
      <c r="C23" s="90" t="str">
        <f>Orçamento!C17</f>
        <v>ETAPA 01 - SERVIÇOS</v>
      </c>
      <c r="D23" s="263" t="e">
        <f>F23/$F$6</f>
        <v>#DIV/0!</v>
      </c>
      <c r="E23" s="263"/>
      <c r="F23" s="276">
        <f>Orçamento!H17</f>
        <v>0</v>
      </c>
      <c r="G23" s="276"/>
      <c r="H23" s="152">
        <f>F23</f>
        <v>0</v>
      </c>
    </row>
    <row r="24" spans="2:8" ht="12.75">
      <c r="B24" s="210">
        <f>Orçamento!A69</f>
        <v>2</v>
      </c>
      <c r="C24" s="88" t="str">
        <f>Orçamento!C69</f>
        <v>ETAPA 02- SERVIÇOS</v>
      </c>
      <c r="D24" s="263" t="e">
        <f>F24/$F$6</f>
        <v>#DIV/0!</v>
      </c>
      <c r="E24" s="263"/>
      <c r="F24" s="262">
        <f>Orçamento!H69</f>
        <v>0</v>
      </c>
      <c r="G24" s="262"/>
      <c r="H24" s="152">
        <f>H23+F24</f>
        <v>0</v>
      </c>
    </row>
    <row r="25" spans="2:8" ht="12.75">
      <c r="B25" s="210">
        <v>3</v>
      </c>
      <c r="C25" s="88" t="str">
        <f>Orçamento!C104</f>
        <v>ETAPA 03- SERVIÇOS</v>
      </c>
      <c r="D25" s="263" t="e">
        <f>F25/$F$6</f>
        <v>#DIV/0!</v>
      </c>
      <c r="E25" s="263"/>
      <c r="F25" s="262">
        <f>Orçamento!H104</f>
        <v>0</v>
      </c>
      <c r="G25" s="262"/>
      <c r="H25" s="152">
        <f>H24+F25</f>
        <v>0</v>
      </c>
    </row>
    <row r="26" spans="2:8" ht="12.75">
      <c r="B26" s="114"/>
      <c r="C26" s="88"/>
      <c r="D26" s="263"/>
      <c r="E26" s="263"/>
      <c r="F26" s="262"/>
      <c r="G26" s="262"/>
      <c r="H26" s="152"/>
    </row>
    <row r="27" spans="2:8" ht="12.75">
      <c r="B27" s="114"/>
      <c r="C27" s="88"/>
      <c r="D27" s="263"/>
      <c r="E27" s="263"/>
      <c r="F27" s="262"/>
      <c r="G27" s="262"/>
      <c r="H27" s="152"/>
    </row>
    <row r="28" spans="2:8" ht="12.75">
      <c r="B28" s="114"/>
      <c r="C28" s="88"/>
      <c r="D28" s="263"/>
      <c r="E28" s="263"/>
      <c r="F28" s="262"/>
      <c r="G28" s="262"/>
      <c r="H28" s="152"/>
    </row>
    <row r="29" spans="2:8" ht="12.75">
      <c r="B29" s="114"/>
      <c r="C29" s="88"/>
      <c r="D29" s="263"/>
      <c r="E29" s="263"/>
      <c r="F29" s="262"/>
      <c r="G29" s="262"/>
      <c r="H29" s="152"/>
    </row>
    <row r="30" spans="2:8" ht="12.75">
      <c r="B30" s="114"/>
      <c r="C30" s="88"/>
      <c r="D30" s="263"/>
      <c r="E30" s="263"/>
      <c r="F30" s="262"/>
      <c r="G30" s="262"/>
      <c r="H30" s="152"/>
    </row>
    <row r="31" spans="2:8" ht="12.75">
      <c r="B31" s="114"/>
      <c r="C31" s="88"/>
      <c r="D31" s="272"/>
      <c r="E31" s="272"/>
      <c r="F31" s="262"/>
      <c r="G31" s="262"/>
      <c r="H31" s="152"/>
    </row>
    <row r="32" spans="2:8" ht="12.75">
      <c r="B32" s="114"/>
      <c r="C32" s="88"/>
      <c r="D32" s="272"/>
      <c r="E32" s="272"/>
      <c r="F32" s="262"/>
      <c r="G32" s="262"/>
      <c r="H32" s="152"/>
    </row>
    <row r="33" spans="2:8" ht="12.75">
      <c r="B33" s="114"/>
      <c r="C33" s="88"/>
      <c r="D33" s="272"/>
      <c r="E33" s="272"/>
      <c r="F33" s="262"/>
      <c r="G33" s="262"/>
      <c r="H33" s="161"/>
    </row>
    <row r="34" spans="2:8" ht="12.75">
      <c r="B34" s="114"/>
      <c r="C34" s="88"/>
      <c r="D34" s="272"/>
      <c r="E34" s="272"/>
      <c r="F34" s="262"/>
      <c r="G34" s="262"/>
      <c r="H34" s="161"/>
    </row>
    <row r="35" spans="2:8" ht="12.75">
      <c r="B35" s="114"/>
      <c r="C35" s="88"/>
      <c r="D35" s="272"/>
      <c r="E35" s="272"/>
      <c r="F35" s="262"/>
      <c r="G35" s="262"/>
      <c r="H35" s="161"/>
    </row>
    <row r="36" spans="2:8" ht="12.75">
      <c r="B36" s="115"/>
      <c r="C36" s="89"/>
      <c r="D36" s="274"/>
      <c r="E36" s="274"/>
      <c r="F36" s="278"/>
      <c r="G36" s="278"/>
      <c r="H36" s="165"/>
    </row>
    <row r="37" spans="2:8" ht="12.75">
      <c r="B37" s="277" t="s">
        <v>100</v>
      </c>
      <c r="C37" s="277"/>
      <c r="D37" s="275" t="e">
        <f>SUM(D23:E35)</f>
        <v>#DIV/0!</v>
      </c>
      <c r="E37" s="273"/>
      <c r="F37" s="279">
        <f>SUM(F23:G35)</f>
        <v>0</v>
      </c>
      <c r="G37" s="273"/>
      <c r="H37" s="167">
        <f>H35</f>
        <v>0</v>
      </c>
    </row>
    <row r="41" ht="13.5" customHeight="1"/>
    <row r="43" spans="3:6" ht="12.75">
      <c r="C43" s="125"/>
      <c r="D43" s="123" t="s">
        <v>115</v>
      </c>
      <c r="E43" s="214">
        <f>'P. BDI'!C45</f>
        <v>0</v>
      </c>
      <c r="F43" s="219"/>
    </row>
    <row r="44" spans="3:5" ht="12.75">
      <c r="C44" s="125"/>
      <c r="D44" s="124" t="s">
        <v>116</v>
      </c>
      <c r="E44" s="125">
        <f>'P. BDI'!C46</f>
        <v>0</v>
      </c>
    </row>
    <row r="45" spans="3:5" ht="12.75">
      <c r="C45" s="87"/>
      <c r="D45" s="126"/>
      <c r="E45" s="87"/>
    </row>
    <row r="46" spans="3:5" ht="12.75">
      <c r="C46" s="87"/>
      <c r="D46" s="126"/>
      <c r="E46" s="87"/>
    </row>
    <row r="47" spans="3:5" ht="12.75">
      <c r="C47" s="87"/>
      <c r="D47" s="126"/>
      <c r="E47" s="87"/>
    </row>
    <row r="48" spans="3:5" ht="12.75">
      <c r="C48" s="127"/>
      <c r="D48" s="84"/>
      <c r="E48" s="127"/>
    </row>
    <row r="49" spans="3:5" ht="12.75">
      <c r="C49" s="127"/>
      <c r="D49" s="127"/>
      <c r="E49" s="127"/>
    </row>
    <row r="50" spans="3:6" ht="12.75">
      <c r="C50" s="125"/>
      <c r="D50" s="123" t="s">
        <v>126</v>
      </c>
      <c r="E50" s="214">
        <f>'P. BDI'!C51</f>
        <v>0</v>
      </c>
      <c r="F50" s="219"/>
    </row>
    <row r="51" spans="3:5" ht="12.75">
      <c r="C51" s="125"/>
      <c r="D51" s="124" t="s">
        <v>61</v>
      </c>
      <c r="E51" s="125">
        <f>'P. BDI'!C52</f>
        <v>0</v>
      </c>
    </row>
  </sheetData>
  <sheetProtection password="C637" sheet="1" selectLockedCells="1"/>
  <mergeCells count="49">
    <mergeCell ref="B37:C37"/>
    <mergeCell ref="F36:G36"/>
    <mergeCell ref="F37:G37"/>
    <mergeCell ref="F30:G30"/>
    <mergeCell ref="F31:G31"/>
    <mergeCell ref="F32:G32"/>
    <mergeCell ref="F33:G33"/>
    <mergeCell ref="F34:G34"/>
    <mergeCell ref="F35:G35"/>
    <mergeCell ref="D35:E35"/>
    <mergeCell ref="F27:G27"/>
    <mergeCell ref="D36:E36"/>
    <mergeCell ref="D37:E37"/>
    <mergeCell ref="F22:G22"/>
    <mergeCell ref="F23:G23"/>
    <mergeCell ref="F25:G25"/>
    <mergeCell ref="F26:G26"/>
    <mergeCell ref="D26:E26"/>
    <mergeCell ref="D30:E30"/>
    <mergeCell ref="F28:G28"/>
    <mergeCell ref="F7:G7"/>
    <mergeCell ref="D22:E22"/>
    <mergeCell ref="D23:E23"/>
    <mergeCell ref="D25:E25"/>
    <mergeCell ref="D24:E24"/>
    <mergeCell ref="F24:G24"/>
    <mergeCell ref="D32:E32"/>
    <mergeCell ref="D33:E33"/>
    <mergeCell ref="A13:B13"/>
    <mergeCell ref="D34:E34"/>
    <mergeCell ref="D7:E7"/>
    <mergeCell ref="D31:E31"/>
    <mergeCell ref="A2:H3"/>
    <mergeCell ref="A5:B5"/>
    <mergeCell ref="D5:E5"/>
    <mergeCell ref="F5:G5"/>
    <mergeCell ref="A6:B6"/>
    <mergeCell ref="D6:E6"/>
    <mergeCell ref="F6:G6"/>
    <mergeCell ref="F29:G29"/>
    <mergeCell ref="D27:E27"/>
    <mergeCell ref="D28:E28"/>
    <mergeCell ref="D29:E29"/>
    <mergeCell ref="A7:B7"/>
    <mergeCell ref="A8:B8"/>
    <mergeCell ref="A9:B9"/>
    <mergeCell ref="A10:B10"/>
    <mergeCell ref="A11:B11"/>
    <mergeCell ref="A12:B12"/>
  </mergeCells>
  <conditionalFormatting sqref="C23 C26:C36">
    <cfRule type="expression" priority="4" dxfId="35" stopIfTrue="1">
      <formula>$J23=1</formula>
    </cfRule>
    <cfRule type="expression" priority="5" dxfId="36" stopIfTrue="1">
      <formula>$K23=2</formula>
    </cfRule>
    <cfRule type="expression" priority="6" dxfId="37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C5:C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view="pageBreakPreview" zoomScaleSheetLayoutView="100" zoomScalePageLayoutView="0" workbookViewId="0" topLeftCell="A118">
      <selection activeCell="F124" sqref="F124"/>
    </sheetView>
  </sheetViews>
  <sheetFormatPr defaultColWidth="9.140625" defaultRowHeight="12.75"/>
  <cols>
    <col min="1" max="1" width="8.00390625" style="94" customWidth="1"/>
    <col min="2" max="2" width="12.140625" style="94" customWidth="1"/>
    <col min="3" max="3" width="54.140625" style="94" customWidth="1"/>
    <col min="4" max="4" width="6.28125" style="94" customWidth="1"/>
    <col min="5" max="5" width="10.7109375" style="94" bestFit="1" customWidth="1"/>
    <col min="6" max="6" width="10.7109375" style="94" customWidth="1"/>
    <col min="7" max="7" width="11.7109375" style="94" customWidth="1"/>
    <col min="8" max="8" width="13.140625" style="94" customWidth="1"/>
    <col min="9" max="9" width="9.140625" style="94" customWidth="1"/>
    <col min="10" max="10" width="9.140625" style="94" bestFit="1" customWidth="1"/>
    <col min="11" max="11" width="9.57421875" style="94" customWidth="1"/>
    <col min="12" max="12" width="9.140625" style="94" customWidth="1"/>
    <col min="13" max="13" width="28.7109375" style="94" customWidth="1"/>
    <col min="14" max="16384" width="9.140625" style="94" customWidth="1"/>
  </cols>
  <sheetData>
    <row r="1" ht="32.25" customHeight="1">
      <c r="A1" s="96" t="s">
        <v>65</v>
      </c>
    </row>
    <row r="2" spans="1:8" ht="12.75" customHeight="1">
      <c r="A2" s="265" t="s">
        <v>67</v>
      </c>
      <c r="B2" s="265"/>
      <c r="C2" s="265"/>
      <c r="D2" s="265"/>
      <c r="E2" s="265"/>
      <c r="F2" s="265"/>
      <c r="G2" s="265"/>
      <c r="H2" s="265"/>
    </row>
    <row r="3" spans="1:8" ht="23.25" customHeight="1">
      <c r="A3" s="265"/>
      <c r="B3" s="265"/>
      <c r="C3" s="265"/>
      <c r="D3" s="265"/>
      <c r="E3" s="265"/>
      <c r="F3" s="265"/>
      <c r="G3" s="265"/>
      <c r="H3" s="265"/>
    </row>
    <row r="4" spans="1:8" ht="12.75" customHeight="1">
      <c r="A4" s="97"/>
      <c r="B4" s="97"/>
      <c r="C4" s="97"/>
      <c r="D4" s="97"/>
      <c r="E4" s="97"/>
      <c r="F4" s="97"/>
      <c r="G4" s="97"/>
      <c r="H4" s="97"/>
    </row>
    <row r="5" spans="1:7" ht="15.75" customHeight="1">
      <c r="A5" s="264" t="str">
        <f>QCI!A5</f>
        <v>Edital :</v>
      </c>
      <c r="B5" s="264"/>
      <c r="C5" s="99" t="str">
        <f>QCI!C5</f>
        <v>TP-03/2020</v>
      </c>
      <c r="D5" s="98" t="s">
        <v>117</v>
      </c>
      <c r="E5" s="281">
        <f>QCI!F5</f>
        <v>710.3</v>
      </c>
      <c r="F5" s="282"/>
      <c r="G5" s="283"/>
    </row>
    <row r="6" spans="1:9" ht="12.75" customHeight="1">
      <c r="A6" s="264" t="str">
        <f>QCI!A6</f>
        <v>Recuros:</v>
      </c>
      <c r="B6" s="264"/>
      <c r="C6" s="99" t="str">
        <f>QCI!C6</f>
        <v>Recursos proprios</v>
      </c>
      <c r="D6" s="98" t="s">
        <v>79</v>
      </c>
      <c r="E6" s="270">
        <f>H129/E5</f>
        <v>0</v>
      </c>
      <c r="F6" s="284"/>
      <c r="G6" s="271"/>
      <c r="I6" s="129"/>
    </row>
    <row r="7" spans="1:8" ht="12.75">
      <c r="A7" s="264" t="str">
        <f>QCI!A7</f>
        <v>Tomador: </v>
      </c>
      <c r="B7" s="264"/>
      <c r="C7" s="99" t="str">
        <f>QCI!C7</f>
        <v>Prefeitura Municipal de Dois Vizinhos - PR</v>
      </c>
      <c r="D7" s="98"/>
      <c r="E7" s="101"/>
      <c r="F7" s="101"/>
      <c r="G7" s="101"/>
      <c r="H7" s="100"/>
    </row>
    <row r="8" spans="1:8" ht="25.5">
      <c r="A8" s="264" t="str">
        <f>QCI!A8</f>
        <v>Empreendimento: </v>
      </c>
      <c r="B8" s="264"/>
      <c r="C8" s="99" t="str">
        <f>QCI!C8</f>
        <v>Projeto Básico - Reforma e Melhorias na Escola Presidente Vargas</v>
      </c>
      <c r="D8" s="98"/>
      <c r="E8" s="101"/>
      <c r="F8" s="101"/>
      <c r="G8" s="101"/>
      <c r="H8" s="100"/>
    </row>
    <row r="9" spans="1:8" ht="25.5">
      <c r="A9" s="264" t="str">
        <f>QCI!A9</f>
        <v>Local da Obra:</v>
      </c>
      <c r="B9" s="264"/>
      <c r="C9" s="99" t="str">
        <f>QCI!C9</f>
        <v>Rua Paraná, 1122 - Bairro: Centro - Dois Vizinhos/PR</v>
      </c>
      <c r="D9" s="98"/>
      <c r="E9" s="101"/>
      <c r="F9" s="101"/>
      <c r="G9" s="101"/>
      <c r="H9" s="100"/>
    </row>
    <row r="10" spans="1:8" ht="12.75" customHeight="1">
      <c r="A10" s="264" t="str">
        <f>QCI!A10</f>
        <v>Empresa Prop.:</v>
      </c>
      <c r="B10" s="264"/>
      <c r="C10" s="99">
        <f>QCI!C10</f>
        <v>0</v>
      </c>
      <c r="D10" s="98"/>
      <c r="E10" s="101"/>
      <c r="F10" s="130"/>
      <c r="G10" s="130"/>
      <c r="H10" s="130"/>
    </row>
    <row r="11" spans="1:8" ht="12.75" customHeight="1">
      <c r="A11" s="264" t="str">
        <f>QCI!A11</f>
        <v>CNPJ:</v>
      </c>
      <c r="B11" s="264"/>
      <c r="C11" s="99">
        <f>QCI!C11</f>
        <v>0</v>
      </c>
      <c r="D11" s="98"/>
      <c r="E11" s="102"/>
      <c r="F11" s="130"/>
      <c r="G11" s="130"/>
      <c r="H11" s="130"/>
    </row>
    <row r="12" spans="1:8" ht="12.75" customHeight="1">
      <c r="A12" s="264" t="str">
        <f>QCI!A12</f>
        <v>Data Base:</v>
      </c>
      <c r="B12" s="264"/>
      <c r="C12" s="218">
        <f>QCI!C12</f>
        <v>0</v>
      </c>
      <c r="D12" s="98"/>
      <c r="E12" s="102"/>
      <c r="F12" s="130"/>
      <c r="G12" s="130"/>
      <c r="H12" s="130"/>
    </row>
    <row r="13" spans="1:8" ht="12.75" customHeight="1">
      <c r="A13" s="285" t="str">
        <f>QCI!A13</f>
        <v>BDI Adotado </v>
      </c>
      <c r="B13" s="285"/>
      <c r="C13" s="223"/>
      <c r="D13" s="131"/>
      <c r="E13" s="132"/>
      <c r="F13" s="130"/>
      <c r="G13" s="130"/>
      <c r="H13" s="130"/>
    </row>
    <row r="14" spans="1:8" ht="12.75" customHeight="1">
      <c r="A14" s="133"/>
      <c r="B14" s="134"/>
      <c r="C14" s="135"/>
      <c r="D14" s="100"/>
      <c r="E14" s="100"/>
      <c r="F14" s="100"/>
      <c r="G14" s="100"/>
      <c r="H14" s="100"/>
    </row>
    <row r="15" spans="1:8" s="137" customFormat="1" ht="25.5" customHeight="1">
      <c r="A15" s="136" t="s">
        <v>71</v>
      </c>
      <c r="B15" s="136" t="s">
        <v>72</v>
      </c>
      <c r="C15" s="136" t="s">
        <v>73</v>
      </c>
      <c r="D15" s="136" t="s">
        <v>121</v>
      </c>
      <c r="E15" s="136" t="s">
        <v>74</v>
      </c>
      <c r="F15" s="136" t="s">
        <v>122</v>
      </c>
      <c r="G15" s="136" t="s">
        <v>75</v>
      </c>
      <c r="H15" s="136" t="s">
        <v>76</v>
      </c>
    </row>
    <row r="16" spans="1:8" s="137" customFormat="1" ht="14.25" customHeight="1">
      <c r="A16" s="138"/>
      <c r="B16" s="139"/>
      <c r="C16" s="139"/>
      <c r="D16" s="139"/>
      <c r="E16" s="139"/>
      <c r="F16" s="139"/>
      <c r="G16" s="139"/>
      <c r="H16" s="139"/>
    </row>
    <row r="17" spans="1:10" s="146" customFormat="1" ht="22.5">
      <c r="A17" s="140">
        <v>1</v>
      </c>
      <c r="B17" s="141" t="s">
        <v>198</v>
      </c>
      <c r="C17" s="142" t="s">
        <v>167</v>
      </c>
      <c r="D17" s="143"/>
      <c r="E17" s="144"/>
      <c r="F17" s="144"/>
      <c r="G17" s="145" t="s">
        <v>24</v>
      </c>
      <c r="H17" s="144">
        <f>SUM(H18:H68)</f>
        <v>0</v>
      </c>
      <c r="J17" s="197"/>
    </row>
    <row r="18" spans="1:8" s="146" customFormat="1" ht="12.75" hidden="1">
      <c r="A18" s="147"/>
      <c r="B18" s="148"/>
      <c r="C18" s="205"/>
      <c r="D18" s="149"/>
      <c r="E18" s="150"/>
      <c r="F18" s="150"/>
      <c r="G18" s="151"/>
      <c r="H18" s="152"/>
    </row>
    <row r="19" spans="1:11" s="157" customFormat="1" ht="22.5">
      <c r="A19" s="155" t="s">
        <v>127</v>
      </c>
      <c r="B19" s="153" t="s">
        <v>124</v>
      </c>
      <c r="C19" s="92" t="s">
        <v>132</v>
      </c>
      <c r="D19" s="149" t="s">
        <v>13</v>
      </c>
      <c r="E19" s="108">
        <v>2.5</v>
      </c>
      <c r="F19" s="128"/>
      <c r="G19" s="151">
        <f>ROUND(F19+(F19*$C$13),2)</f>
        <v>0</v>
      </c>
      <c r="H19" s="152">
        <f>G19*E19</f>
        <v>0</v>
      </c>
      <c r="J19" s="206"/>
      <c r="K19" s="198"/>
    </row>
    <row r="20" spans="1:11" s="157" customFormat="1" ht="12.75">
      <c r="A20" s="155"/>
      <c r="B20" s="148"/>
      <c r="C20" s="205" t="s">
        <v>166</v>
      </c>
      <c r="D20" s="149"/>
      <c r="E20" s="108"/>
      <c r="F20" s="108"/>
      <c r="G20" s="151"/>
      <c r="H20" s="152"/>
      <c r="K20" s="198"/>
    </row>
    <row r="21" spans="1:11" s="157" customFormat="1" ht="12.75">
      <c r="A21" s="155" t="s">
        <v>204</v>
      </c>
      <c r="B21" s="148">
        <v>88247</v>
      </c>
      <c r="C21" s="92" t="s">
        <v>139</v>
      </c>
      <c r="D21" s="149" t="s">
        <v>128</v>
      </c>
      <c r="E21" s="108">
        <v>8</v>
      </c>
      <c r="F21" s="128"/>
      <c r="G21" s="151">
        <f>ROUND(F21+(F21*$C$13),2)</f>
        <v>0</v>
      </c>
      <c r="H21" s="152">
        <f>G21*E21</f>
        <v>0</v>
      </c>
      <c r="K21" s="198"/>
    </row>
    <row r="22" spans="1:11" s="157" customFormat="1" ht="12.75">
      <c r="A22" s="155" t="s">
        <v>205</v>
      </c>
      <c r="B22" s="148">
        <v>88264</v>
      </c>
      <c r="C22" s="92" t="s">
        <v>146</v>
      </c>
      <c r="D22" s="149" t="s">
        <v>128</v>
      </c>
      <c r="E22" s="108">
        <v>8</v>
      </c>
      <c r="F22" s="128"/>
      <c r="G22" s="151">
        <f>ROUND(F22+(F22*$C$13),2)</f>
        <v>0</v>
      </c>
      <c r="H22" s="152">
        <f>G22*E22</f>
        <v>0</v>
      </c>
      <c r="K22" s="198"/>
    </row>
    <row r="23" spans="1:11" s="157" customFormat="1" ht="12.75">
      <c r="A23" s="155"/>
      <c r="B23" s="148"/>
      <c r="C23" s="205" t="s">
        <v>144</v>
      </c>
      <c r="D23" s="149"/>
      <c r="E23" s="108"/>
      <c r="F23" s="108"/>
      <c r="G23" s="151"/>
      <c r="H23" s="152"/>
      <c r="K23" s="198"/>
    </row>
    <row r="24" spans="1:11" s="157" customFormat="1" ht="22.5">
      <c r="A24" s="155" t="s">
        <v>208</v>
      </c>
      <c r="B24" s="148">
        <v>88267</v>
      </c>
      <c r="C24" s="92" t="s">
        <v>147</v>
      </c>
      <c r="D24" s="149" t="s">
        <v>128</v>
      </c>
      <c r="E24" s="108">
        <v>8</v>
      </c>
      <c r="F24" s="128"/>
      <c r="G24" s="151">
        <f>ROUND(F24+(F24*$C$13),2)</f>
        <v>0</v>
      </c>
      <c r="H24" s="152">
        <f>G24*E24</f>
        <v>0</v>
      </c>
      <c r="K24" s="198"/>
    </row>
    <row r="25" spans="1:11" s="157" customFormat="1" ht="22.5">
      <c r="A25" s="155" t="s">
        <v>209</v>
      </c>
      <c r="B25" s="148">
        <v>88248</v>
      </c>
      <c r="C25" s="92" t="s">
        <v>145</v>
      </c>
      <c r="D25" s="149" t="s">
        <v>128</v>
      </c>
      <c r="E25" s="108">
        <v>8</v>
      </c>
      <c r="F25" s="128"/>
      <c r="G25" s="151">
        <f>ROUND(F25+(F25*$C$13),2)</f>
        <v>0</v>
      </c>
      <c r="H25" s="152">
        <f>G25*E25</f>
        <v>0</v>
      </c>
      <c r="K25" s="198"/>
    </row>
    <row r="26" spans="1:11" s="157" customFormat="1" ht="12.75">
      <c r="A26" s="155"/>
      <c r="B26" s="153"/>
      <c r="C26" s="205" t="s">
        <v>140</v>
      </c>
      <c r="D26" s="149"/>
      <c r="E26" s="108"/>
      <c r="F26" s="108"/>
      <c r="G26" s="151"/>
      <c r="H26" s="152"/>
      <c r="K26" s="198"/>
    </row>
    <row r="27" spans="1:11" s="157" customFormat="1" ht="33.75">
      <c r="A27" s="155" t="s">
        <v>210</v>
      </c>
      <c r="B27" s="153">
        <v>97649</v>
      </c>
      <c r="C27" s="92" t="s">
        <v>188</v>
      </c>
      <c r="D27" s="149" t="s">
        <v>13</v>
      </c>
      <c r="E27" s="108">
        <v>397.19</v>
      </c>
      <c r="F27" s="128"/>
      <c r="G27" s="151">
        <f>ROUND(F27+(F27*$C$13),2)</f>
        <v>0</v>
      </c>
      <c r="H27" s="152">
        <f>G27*E27</f>
        <v>0</v>
      </c>
      <c r="K27" s="198"/>
    </row>
    <row r="28" spans="1:11" s="157" customFormat="1" ht="22.5">
      <c r="A28" s="155" t="s">
        <v>211</v>
      </c>
      <c r="B28" s="153">
        <v>97650</v>
      </c>
      <c r="C28" s="92" t="s">
        <v>155</v>
      </c>
      <c r="D28" s="149" t="s">
        <v>13</v>
      </c>
      <c r="E28" s="108">
        <v>397.19</v>
      </c>
      <c r="F28" s="128"/>
      <c r="G28" s="151">
        <f>ROUND(F28+(F28*$C$13),2)</f>
        <v>0</v>
      </c>
      <c r="H28" s="152">
        <f>G28*E28</f>
        <v>0</v>
      </c>
      <c r="K28" s="198"/>
    </row>
    <row r="29" spans="1:11" s="157" customFormat="1" ht="42" customHeight="1">
      <c r="A29" s="155" t="s">
        <v>212</v>
      </c>
      <c r="B29" s="153">
        <v>97654</v>
      </c>
      <c r="C29" s="92" t="s">
        <v>156</v>
      </c>
      <c r="D29" s="149" t="s">
        <v>130</v>
      </c>
      <c r="E29" s="108">
        <v>10</v>
      </c>
      <c r="F29" s="128"/>
      <c r="G29" s="151">
        <f>ROUND(F29+(F29*$C$13),2)</f>
        <v>0</v>
      </c>
      <c r="H29" s="152">
        <f>G29*E29</f>
        <v>0</v>
      </c>
      <c r="K29" s="198"/>
    </row>
    <row r="30" spans="1:11" s="157" customFormat="1" ht="39" customHeight="1">
      <c r="A30" s="155" t="s">
        <v>213</v>
      </c>
      <c r="B30" s="148">
        <v>72897</v>
      </c>
      <c r="C30" s="92" t="s">
        <v>148</v>
      </c>
      <c r="D30" s="149" t="s">
        <v>70</v>
      </c>
      <c r="E30" s="108">
        <v>8</v>
      </c>
      <c r="F30" s="128"/>
      <c r="G30" s="151">
        <f>ROUND(F30+(F30*$C$13),2)</f>
        <v>0</v>
      </c>
      <c r="H30" s="152">
        <f>G30*E30</f>
        <v>0</v>
      </c>
      <c r="I30" s="156"/>
      <c r="K30" s="154"/>
    </row>
    <row r="31" spans="1:11" s="157" customFormat="1" ht="40.5" customHeight="1">
      <c r="A31" s="155" t="s">
        <v>214</v>
      </c>
      <c r="B31" s="148">
        <v>72900</v>
      </c>
      <c r="C31" s="92" t="s">
        <v>149</v>
      </c>
      <c r="D31" s="149" t="s">
        <v>70</v>
      </c>
      <c r="E31" s="108">
        <v>8</v>
      </c>
      <c r="F31" s="128"/>
      <c r="G31" s="151">
        <f>ROUND(F31+(F31*$C$13),2)</f>
        <v>0</v>
      </c>
      <c r="H31" s="152">
        <f>G31*E31</f>
        <v>0</v>
      </c>
      <c r="I31" s="156"/>
      <c r="K31" s="154"/>
    </row>
    <row r="32" spans="1:11" s="157" customFormat="1" ht="12.75">
      <c r="A32" s="155"/>
      <c r="B32" s="148"/>
      <c r="C32" s="205" t="s">
        <v>150</v>
      </c>
      <c r="D32" s="149"/>
      <c r="E32" s="108"/>
      <c r="F32" s="108"/>
      <c r="G32" s="151"/>
      <c r="H32" s="152"/>
      <c r="I32" s="156"/>
      <c r="K32" s="154"/>
    </row>
    <row r="33" spans="1:11" s="157" customFormat="1" ht="22.5" customHeight="1">
      <c r="A33" s="155" t="s">
        <v>215</v>
      </c>
      <c r="B33" s="148">
        <v>97628</v>
      </c>
      <c r="C33" s="92" t="s">
        <v>137</v>
      </c>
      <c r="D33" s="149" t="s">
        <v>70</v>
      </c>
      <c r="E33" s="108">
        <f>100*0.2</f>
        <v>20</v>
      </c>
      <c r="F33" s="128"/>
      <c r="G33" s="151">
        <f>ROUND(F33+(F33*$C$13),2)</f>
        <v>0</v>
      </c>
      <c r="H33" s="152">
        <f>G33*E33</f>
        <v>0</v>
      </c>
      <c r="I33" s="156"/>
      <c r="K33" s="154"/>
    </row>
    <row r="34" spans="1:11" s="157" customFormat="1" ht="44.25" customHeight="1">
      <c r="A34" s="155" t="s">
        <v>216</v>
      </c>
      <c r="B34" s="148">
        <v>92273</v>
      </c>
      <c r="C34" s="92" t="s">
        <v>141</v>
      </c>
      <c r="D34" s="149" t="s">
        <v>125</v>
      </c>
      <c r="E34" s="108">
        <v>350</v>
      </c>
      <c r="F34" s="128"/>
      <c r="G34" s="151">
        <f>ROUND(F34+(F34*$C$13),2)</f>
        <v>0</v>
      </c>
      <c r="H34" s="152">
        <f>G34*E34</f>
        <v>0</v>
      </c>
      <c r="I34" s="156"/>
      <c r="K34" s="154"/>
    </row>
    <row r="35" spans="1:11" s="157" customFormat="1" ht="34.5" customHeight="1">
      <c r="A35" s="155" t="s">
        <v>217</v>
      </c>
      <c r="B35" s="148">
        <v>1363</v>
      </c>
      <c r="C35" s="92" t="s">
        <v>142</v>
      </c>
      <c r="D35" s="149" t="s">
        <v>133</v>
      </c>
      <c r="E35" s="108">
        <v>96.6</v>
      </c>
      <c r="F35" s="128"/>
      <c r="G35" s="151">
        <f>ROUND(F35+(F35*$C$13),2)</f>
        <v>0</v>
      </c>
      <c r="H35" s="152">
        <f>G35*E35</f>
        <v>0</v>
      </c>
      <c r="I35" s="156"/>
      <c r="K35" s="154"/>
    </row>
    <row r="36" spans="1:11" s="157" customFormat="1" ht="22.5">
      <c r="A36" s="155" t="s">
        <v>218</v>
      </c>
      <c r="B36" s="148">
        <v>72897</v>
      </c>
      <c r="C36" s="92" t="s">
        <v>143</v>
      </c>
      <c r="D36" s="149" t="s">
        <v>70</v>
      </c>
      <c r="E36" s="108">
        <f>E33</f>
        <v>20</v>
      </c>
      <c r="F36" s="128"/>
      <c r="G36" s="151">
        <f>ROUND(F36+(F36*$C$13),2)</f>
        <v>0</v>
      </c>
      <c r="H36" s="152">
        <f>G36*E36</f>
        <v>0</v>
      </c>
      <c r="I36" s="156"/>
      <c r="K36" s="154"/>
    </row>
    <row r="37" spans="1:11" s="157" customFormat="1" ht="22.5">
      <c r="A37" s="155" t="s">
        <v>219</v>
      </c>
      <c r="B37" s="148">
        <v>72900</v>
      </c>
      <c r="C37" s="92" t="s">
        <v>138</v>
      </c>
      <c r="D37" s="149" t="s">
        <v>70</v>
      </c>
      <c r="E37" s="108">
        <f>E36</f>
        <v>20</v>
      </c>
      <c r="F37" s="128"/>
      <c r="G37" s="151">
        <f>ROUND(F37+(F37*$C$13),2)</f>
        <v>0</v>
      </c>
      <c r="H37" s="152">
        <f>G37*E37</f>
        <v>0</v>
      </c>
      <c r="I37" s="156"/>
      <c r="K37" s="154"/>
    </row>
    <row r="38" spans="1:11" s="157" customFormat="1" ht="25.5" customHeight="1">
      <c r="A38" s="155"/>
      <c r="B38" s="148"/>
      <c r="C38" s="205" t="s">
        <v>175</v>
      </c>
      <c r="D38" s="149"/>
      <c r="E38" s="108"/>
      <c r="F38" s="108"/>
      <c r="G38" s="151"/>
      <c r="H38" s="152"/>
      <c r="I38" s="156"/>
      <c r="K38" s="154"/>
    </row>
    <row r="39" spans="1:11" s="157" customFormat="1" ht="22.5">
      <c r="A39" s="155" t="s">
        <v>220</v>
      </c>
      <c r="B39" s="148">
        <v>97631</v>
      </c>
      <c r="C39" s="92" t="s">
        <v>151</v>
      </c>
      <c r="D39" s="149" t="s">
        <v>13</v>
      </c>
      <c r="E39" s="108">
        <v>40</v>
      </c>
      <c r="F39" s="128"/>
      <c r="G39" s="151">
        <f>ROUND(F39+(F39*$C$13),2)</f>
        <v>0</v>
      </c>
      <c r="H39" s="152">
        <f>G39*E39</f>
        <v>0</v>
      </c>
      <c r="I39" s="156"/>
      <c r="K39" s="154"/>
    </row>
    <row r="40" spans="1:11" s="157" customFormat="1" ht="22.5">
      <c r="A40" s="155" t="s">
        <v>222</v>
      </c>
      <c r="B40" s="148">
        <v>72897</v>
      </c>
      <c r="C40" s="92" t="s">
        <v>143</v>
      </c>
      <c r="D40" s="149" t="s">
        <v>70</v>
      </c>
      <c r="E40" s="108">
        <f>E39*0.05</f>
        <v>2</v>
      </c>
      <c r="F40" s="128"/>
      <c r="G40" s="151">
        <f>ROUND(F40+(F40*$C$13),2)</f>
        <v>0</v>
      </c>
      <c r="H40" s="152">
        <f>G40*E40</f>
        <v>0</v>
      </c>
      <c r="I40" s="156"/>
      <c r="K40" s="154"/>
    </row>
    <row r="41" spans="1:11" s="157" customFormat="1" ht="22.5">
      <c r="A41" s="155" t="s">
        <v>223</v>
      </c>
      <c r="B41" s="148">
        <v>72900</v>
      </c>
      <c r="C41" s="92" t="s">
        <v>157</v>
      </c>
      <c r="D41" s="149" t="s">
        <v>70</v>
      </c>
      <c r="E41" s="108">
        <f>E40</f>
        <v>2</v>
      </c>
      <c r="F41" s="128"/>
      <c r="G41" s="151">
        <f>ROUND(F41+(F41*$C$13),2)</f>
        <v>0</v>
      </c>
      <c r="H41" s="152">
        <f>G41*E41</f>
        <v>0</v>
      </c>
      <c r="I41" s="156"/>
      <c r="K41" s="154"/>
    </row>
    <row r="42" spans="1:11" s="157" customFormat="1" ht="33.75">
      <c r="A42" s="155" t="s">
        <v>224</v>
      </c>
      <c r="B42" s="148">
        <v>87878</v>
      </c>
      <c r="C42" s="92" t="s">
        <v>152</v>
      </c>
      <c r="D42" s="149" t="s">
        <v>13</v>
      </c>
      <c r="E42" s="108">
        <f>E39</f>
        <v>40</v>
      </c>
      <c r="F42" s="128"/>
      <c r="G42" s="151">
        <f>ROUND(F42+(F42*$C$13),2)</f>
        <v>0</v>
      </c>
      <c r="H42" s="152">
        <f>G42*E42</f>
        <v>0</v>
      </c>
      <c r="I42" s="156"/>
      <c r="K42" s="154"/>
    </row>
    <row r="43" spans="1:11" s="157" customFormat="1" ht="45">
      <c r="A43" s="155" t="s">
        <v>225</v>
      </c>
      <c r="B43" s="148">
        <v>87530</v>
      </c>
      <c r="C43" s="92" t="s">
        <v>153</v>
      </c>
      <c r="D43" s="149" t="s">
        <v>13</v>
      </c>
      <c r="E43" s="108">
        <f>E39</f>
        <v>40</v>
      </c>
      <c r="F43" s="128"/>
      <c r="G43" s="151">
        <f>ROUND(F43+(F43*$C$13),2)</f>
        <v>0</v>
      </c>
      <c r="H43" s="152">
        <f>G43*E43</f>
        <v>0</v>
      </c>
      <c r="I43" s="156"/>
      <c r="K43" s="154"/>
    </row>
    <row r="44" spans="1:11" s="157" customFormat="1" ht="12.75">
      <c r="A44" s="155"/>
      <c r="B44" s="148"/>
      <c r="C44" s="205" t="s">
        <v>162</v>
      </c>
      <c r="D44" s="149"/>
      <c r="E44" s="108"/>
      <c r="F44" s="108"/>
      <c r="G44" s="151"/>
      <c r="H44" s="152"/>
      <c r="I44" s="156"/>
      <c r="K44" s="154"/>
    </row>
    <row r="45" spans="1:11" s="157" customFormat="1" ht="22.5">
      <c r="A45" s="211" t="s">
        <v>226</v>
      </c>
      <c r="B45" s="148">
        <v>72122</v>
      </c>
      <c r="C45" s="92" t="s">
        <v>170</v>
      </c>
      <c r="D45" s="149" t="s">
        <v>13</v>
      </c>
      <c r="E45" s="108">
        <v>9.24</v>
      </c>
      <c r="F45" s="128"/>
      <c r="G45" s="151">
        <f>ROUND(F45+(F45*$C$13),2)</f>
        <v>0</v>
      </c>
      <c r="H45" s="152">
        <f>G45*E45</f>
        <v>0</v>
      </c>
      <c r="I45" s="156"/>
      <c r="K45" s="154"/>
    </row>
    <row r="46" spans="1:11" s="157" customFormat="1" ht="12.75">
      <c r="A46" s="155"/>
      <c r="B46" s="148"/>
      <c r="C46" s="205" t="s">
        <v>169</v>
      </c>
      <c r="D46" s="149"/>
      <c r="E46" s="108"/>
      <c r="F46" s="108"/>
      <c r="G46" s="151"/>
      <c r="H46" s="152"/>
      <c r="I46" s="156"/>
      <c r="K46" s="154"/>
    </row>
    <row r="47" spans="1:11" s="157" customFormat="1" ht="45">
      <c r="A47" s="155" t="s">
        <v>227</v>
      </c>
      <c r="B47" s="148">
        <v>87505</v>
      </c>
      <c r="C47" s="92" t="s">
        <v>168</v>
      </c>
      <c r="D47" s="149" t="s">
        <v>13</v>
      </c>
      <c r="E47" s="108">
        <v>15</v>
      </c>
      <c r="F47" s="128"/>
      <c r="G47" s="151">
        <f>ROUND(F47+(F47*$C$13),2)</f>
        <v>0</v>
      </c>
      <c r="H47" s="152">
        <f>G47*E47</f>
        <v>0</v>
      </c>
      <c r="I47" s="156"/>
      <c r="K47" s="154"/>
    </row>
    <row r="48" spans="1:11" s="157" customFormat="1" ht="33.75">
      <c r="A48" s="155" t="s">
        <v>228</v>
      </c>
      <c r="B48" s="148">
        <v>87878</v>
      </c>
      <c r="C48" s="92" t="s">
        <v>152</v>
      </c>
      <c r="D48" s="149" t="s">
        <v>13</v>
      </c>
      <c r="E48" s="108">
        <f>E47*2</f>
        <v>30</v>
      </c>
      <c r="F48" s="128"/>
      <c r="G48" s="151">
        <f>ROUND(F48+(F48*$C$13),2)</f>
        <v>0</v>
      </c>
      <c r="H48" s="152">
        <f>G48*E48</f>
        <v>0</v>
      </c>
      <c r="I48" s="156"/>
      <c r="K48" s="154"/>
    </row>
    <row r="49" spans="1:11" s="157" customFormat="1" ht="45">
      <c r="A49" s="155" t="s">
        <v>229</v>
      </c>
      <c r="B49" s="148">
        <v>87530</v>
      </c>
      <c r="C49" s="92" t="s">
        <v>153</v>
      </c>
      <c r="D49" s="149" t="s">
        <v>13</v>
      </c>
      <c r="E49" s="108">
        <f>E48</f>
        <v>30</v>
      </c>
      <c r="F49" s="128"/>
      <c r="G49" s="151">
        <f>ROUND(F49+(F49*$C$13),2)</f>
        <v>0</v>
      </c>
      <c r="H49" s="152">
        <f>G49*E49</f>
        <v>0</v>
      </c>
      <c r="I49" s="156"/>
      <c r="K49" s="154"/>
    </row>
    <row r="50" spans="1:11" s="157" customFormat="1" ht="33.75">
      <c r="A50" s="155" t="s">
        <v>230</v>
      </c>
      <c r="B50" s="153">
        <v>95953</v>
      </c>
      <c r="C50" s="90" t="s">
        <v>183</v>
      </c>
      <c r="D50" s="149" t="s">
        <v>70</v>
      </c>
      <c r="E50" s="108">
        <v>0.8</v>
      </c>
      <c r="F50" s="128"/>
      <c r="G50" s="151">
        <f>ROUND(F50+(F50*$C$13),2)</f>
        <v>0</v>
      </c>
      <c r="H50" s="152">
        <f>G50*E50</f>
        <v>0</v>
      </c>
      <c r="I50" s="156"/>
      <c r="K50" s="154"/>
    </row>
    <row r="51" spans="1:11" s="157" customFormat="1" ht="12.75">
      <c r="A51" s="155"/>
      <c r="B51" s="148"/>
      <c r="C51" s="205" t="s">
        <v>158</v>
      </c>
      <c r="D51" s="149"/>
      <c r="E51" s="108"/>
      <c r="F51" s="108"/>
      <c r="G51" s="151"/>
      <c r="H51" s="152"/>
      <c r="I51" s="156"/>
      <c r="K51" s="154"/>
    </row>
    <row r="52" spans="1:11" s="157" customFormat="1" ht="33.75">
      <c r="A52" s="155" t="s">
        <v>231</v>
      </c>
      <c r="B52" s="148">
        <v>92262</v>
      </c>
      <c r="C52" s="92" t="s">
        <v>171</v>
      </c>
      <c r="D52" s="149" t="s">
        <v>130</v>
      </c>
      <c r="E52" s="108">
        <v>10</v>
      </c>
      <c r="F52" s="128"/>
      <c r="G52" s="151">
        <f aca="true" t="shared" si="0" ref="G52:G59">ROUND(F52+(F52*$C$13),2)</f>
        <v>0</v>
      </c>
      <c r="H52" s="152">
        <f aca="true" t="shared" si="1" ref="H52:H57">G52*E52</f>
        <v>0</v>
      </c>
      <c r="I52" s="156"/>
      <c r="J52" s="199"/>
      <c r="K52" s="154"/>
    </row>
    <row r="53" spans="1:11" s="157" customFormat="1" ht="33.75">
      <c r="A53" s="155" t="s">
        <v>232</v>
      </c>
      <c r="B53" s="148">
        <v>92544</v>
      </c>
      <c r="C53" s="92" t="s">
        <v>159</v>
      </c>
      <c r="D53" s="149" t="s">
        <v>13</v>
      </c>
      <c r="E53" s="108">
        <f>E27</f>
        <v>397.19</v>
      </c>
      <c r="F53" s="128"/>
      <c r="G53" s="151">
        <f t="shared" si="0"/>
        <v>0</v>
      </c>
      <c r="H53" s="152">
        <f t="shared" si="1"/>
        <v>0</v>
      </c>
      <c r="I53" s="156"/>
      <c r="K53" s="154"/>
    </row>
    <row r="54" spans="1:11" s="157" customFormat="1" ht="22.5">
      <c r="A54" s="155" t="s">
        <v>233</v>
      </c>
      <c r="B54" s="148" t="s">
        <v>197</v>
      </c>
      <c r="C54" s="92" t="s">
        <v>196</v>
      </c>
      <c r="D54" s="149" t="s">
        <v>125</v>
      </c>
      <c r="E54" s="108">
        <v>30</v>
      </c>
      <c r="F54" s="128"/>
      <c r="G54" s="151">
        <f t="shared" si="0"/>
        <v>0</v>
      </c>
      <c r="H54" s="152">
        <f t="shared" si="1"/>
        <v>0</v>
      </c>
      <c r="I54" s="156"/>
      <c r="K54" s="154"/>
    </row>
    <row r="55" spans="1:11" s="157" customFormat="1" ht="22.5">
      <c r="A55" s="155" t="s">
        <v>234</v>
      </c>
      <c r="B55" s="148">
        <v>42528</v>
      </c>
      <c r="C55" s="92" t="s">
        <v>160</v>
      </c>
      <c r="D55" s="149" t="s">
        <v>133</v>
      </c>
      <c r="E55" s="108">
        <f>E27*1.1</f>
        <v>436.90900000000005</v>
      </c>
      <c r="F55" s="128"/>
      <c r="G55" s="151">
        <f t="shared" si="0"/>
        <v>0</v>
      </c>
      <c r="H55" s="152">
        <f t="shared" si="1"/>
        <v>0</v>
      </c>
      <c r="I55" s="156"/>
      <c r="K55" s="154"/>
    </row>
    <row r="56" spans="1:11" s="157" customFormat="1" ht="33.75">
      <c r="A56" s="155" t="s">
        <v>235</v>
      </c>
      <c r="B56" s="148">
        <v>94207</v>
      </c>
      <c r="C56" s="92" t="s">
        <v>195</v>
      </c>
      <c r="D56" s="149" t="s">
        <v>13</v>
      </c>
      <c r="E56" s="108">
        <f>E27</f>
        <v>397.19</v>
      </c>
      <c r="F56" s="128"/>
      <c r="G56" s="151">
        <f t="shared" si="0"/>
        <v>0</v>
      </c>
      <c r="H56" s="152">
        <f t="shared" si="1"/>
        <v>0</v>
      </c>
      <c r="I56" s="156"/>
      <c r="K56" s="154"/>
    </row>
    <row r="57" spans="1:11" s="157" customFormat="1" ht="22.5">
      <c r="A57" s="155" t="s">
        <v>236</v>
      </c>
      <c r="B57" s="148">
        <v>94223</v>
      </c>
      <c r="C57" s="92" t="s">
        <v>163</v>
      </c>
      <c r="D57" s="149" t="s">
        <v>125</v>
      </c>
      <c r="E57" s="108">
        <v>18</v>
      </c>
      <c r="F57" s="128"/>
      <c r="G57" s="151">
        <f t="shared" si="0"/>
        <v>0</v>
      </c>
      <c r="H57" s="152">
        <f t="shared" si="1"/>
        <v>0</v>
      </c>
      <c r="I57" s="156"/>
      <c r="K57" s="154"/>
    </row>
    <row r="58" spans="1:11" s="157" customFormat="1" ht="22.5">
      <c r="A58" s="155" t="s">
        <v>237</v>
      </c>
      <c r="B58" s="148">
        <v>84093</v>
      </c>
      <c r="C58" s="92" t="s">
        <v>172</v>
      </c>
      <c r="D58" s="149" t="s">
        <v>125</v>
      </c>
      <c r="E58" s="108">
        <v>55</v>
      </c>
      <c r="F58" s="128"/>
      <c r="G58" s="151">
        <f t="shared" si="0"/>
        <v>0</v>
      </c>
      <c r="H58" s="152">
        <f>G58*E58</f>
        <v>0</v>
      </c>
      <c r="I58" s="156"/>
      <c r="K58" s="154"/>
    </row>
    <row r="59" spans="1:11" s="157" customFormat="1" ht="22.5">
      <c r="A59" s="155" t="s">
        <v>238</v>
      </c>
      <c r="B59" s="148">
        <v>96112</v>
      </c>
      <c r="C59" s="92" t="s">
        <v>173</v>
      </c>
      <c r="D59" s="149" t="s">
        <v>13</v>
      </c>
      <c r="E59" s="108">
        <v>66</v>
      </c>
      <c r="F59" s="128"/>
      <c r="G59" s="151">
        <f t="shared" si="0"/>
        <v>0</v>
      </c>
      <c r="H59" s="152">
        <f>G59*E59</f>
        <v>0</v>
      </c>
      <c r="I59" s="156"/>
      <c r="K59" s="154"/>
    </row>
    <row r="60" spans="1:11" s="157" customFormat="1" ht="12.75">
      <c r="A60" s="155"/>
      <c r="B60" s="148"/>
      <c r="C60" s="205" t="s">
        <v>164</v>
      </c>
      <c r="D60" s="149"/>
      <c r="E60" s="108"/>
      <c r="F60" s="108"/>
      <c r="G60" s="151"/>
      <c r="H60" s="152"/>
      <c r="I60" s="156"/>
      <c r="K60" s="154"/>
    </row>
    <row r="61" spans="1:11" s="157" customFormat="1" ht="28.5" customHeight="1">
      <c r="A61" s="155" t="s">
        <v>239</v>
      </c>
      <c r="B61" s="148">
        <v>96111</v>
      </c>
      <c r="C61" s="92" t="s">
        <v>174</v>
      </c>
      <c r="D61" s="149" t="s">
        <v>13</v>
      </c>
      <c r="E61" s="108">
        <v>96.64</v>
      </c>
      <c r="F61" s="128"/>
      <c r="G61" s="151">
        <f>ROUND(F61+(F61*$C$13),2)</f>
        <v>0</v>
      </c>
      <c r="H61" s="152">
        <f>G61*E61</f>
        <v>0</v>
      </c>
      <c r="I61" s="156"/>
      <c r="K61" s="154"/>
    </row>
    <row r="62" spans="1:11" s="157" customFormat="1" ht="12.75">
      <c r="A62" s="155"/>
      <c r="B62" s="148"/>
      <c r="C62" s="205" t="s">
        <v>165</v>
      </c>
      <c r="D62" s="149"/>
      <c r="E62" s="108"/>
      <c r="F62" s="108"/>
      <c r="G62" s="151"/>
      <c r="H62" s="152"/>
      <c r="I62" s="156"/>
      <c r="K62" s="154"/>
    </row>
    <row r="63" spans="1:11" s="157" customFormat="1" ht="22.5">
      <c r="A63" s="155" t="s">
        <v>240</v>
      </c>
      <c r="B63" s="148">
        <v>88497</v>
      </c>
      <c r="C63" s="92" t="s">
        <v>176</v>
      </c>
      <c r="D63" s="149" t="s">
        <v>13</v>
      </c>
      <c r="E63" s="108">
        <v>55</v>
      </c>
      <c r="F63" s="128"/>
      <c r="G63" s="151">
        <f aca="true" t="shared" si="2" ref="G63:G68">ROUND(F63+(F63*$C$13),2)</f>
        <v>0</v>
      </c>
      <c r="H63" s="152">
        <f aca="true" t="shared" si="3" ref="H63:H68">G63*E63</f>
        <v>0</v>
      </c>
      <c r="I63" s="156"/>
      <c r="K63" s="154"/>
    </row>
    <row r="64" spans="1:11" s="157" customFormat="1" ht="12.75">
      <c r="A64" s="155" t="s">
        <v>241</v>
      </c>
      <c r="B64" s="148">
        <v>79463</v>
      </c>
      <c r="C64" s="92" t="s">
        <v>193</v>
      </c>
      <c r="D64" s="149" t="s">
        <v>13</v>
      </c>
      <c r="E64" s="108">
        <v>194.92</v>
      </c>
      <c r="F64" s="128"/>
      <c r="G64" s="151">
        <f>ROUND(F64+(F64*$C$13),2)</f>
        <v>0</v>
      </c>
      <c r="H64" s="152">
        <f>G64*E64</f>
        <v>0</v>
      </c>
      <c r="I64" s="156"/>
      <c r="K64" s="154"/>
    </row>
    <row r="65" spans="1:11" s="157" customFormat="1" ht="12.75">
      <c r="A65" s="155" t="s">
        <v>242</v>
      </c>
      <c r="B65" s="148" t="s">
        <v>185</v>
      </c>
      <c r="C65" s="92" t="s">
        <v>192</v>
      </c>
      <c r="D65" s="149" t="s">
        <v>13</v>
      </c>
      <c r="E65" s="108">
        <v>12.18</v>
      </c>
      <c r="F65" s="128"/>
      <c r="G65" s="151">
        <f>ROUND(F65+(F65*$C$13),2)</f>
        <v>0</v>
      </c>
      <c r="H65" s="152">
        <f>G65*E65</f>
        <v>0</v>
      </c>
      <c r="I65" s="156"/>
      <c r="K65" s="154"/>
    </row>
    <row r="66" spans="1:11" s="157" customFormat="1" ht="12.75">
      <c r="A66" s="155" t="s">
        <v>243</v>
      </c>
      <c r="B66" s="148" t="s">
        <v>185</v>
      </c>
      <c r="C66" s="92" t="s">
        <v>194</v>
      </c>
      <c r="D66" s="149" t="s">
        <v>13</v>
      </c>
      <c r="E66" s="108">
        <v>66</v>
      </c>
      <c r="F66" s="128"/>
      <c r="G66" s="151">
        <f>ROUND(F66+(F66*$C$13),2)</f>
        <v>0</v>
      </c>
      <c r="H66" s="152">
        <f>G66*E66</f>
        <v>0</v>
      </c>
      <c r="I66" s="156"/>
      <c r="K66" s="154"/>
    </row>
    <row r="67" spans="1:11" s="157" customFormat="1" ht="26.25" customHeight="1">
      <c r="A67" s="155" t="s">
        <v>244</v>
      </c>
      <c r="B67" s="148">
        <v>6094</v>
      </c>
      <c r="C67" s="92" t="s">
        <v>177</v>
      </c>
      <c r="D67" s="149" t="s">
        <v>131</v>
      </c>
      <c r="E67" s="108">
        <v>5</v>
      </c>
      <c r="F67" s="128"/>
      <c r="G67" s="151">
        <f t="shared" si="2"/>
        <v>0</v>
      </c>
      <c r="H67" s="152">
        <f t="shared" si="3"/>
        <v>0</v>
      </c>
      <c r="I67" s="156"/>
      <c r="K67" s="154"/>
    </row>
    <row r="68" spans="1:11" s="157" customFormat="1" ht="22.5">
      <c r="A68" s="155" t="s">
        <v>245</v>
      </c>
      <c r="B68" s="148" t="s">
        <v>135</v>
      </c>
      <c r="C68" s="92" t="s">
        <v>178</v>
      </c>
      <c r="D68" s="149" t="s">
        <v>13</v>
      </c>
      <c r="E68" s="108">
        <v>24.68</v>
      </c>
      <c r="F68" s="128"/>
      <c r="G68" s="151">
        <f t="shared" si="2"/>
        <v>0</v>
      </c>
      <c r="H68" s="152">
        <f t="shared" si="3"/>
        <v>0</v>
      </c>
      <c r="I68" s="156"/>
      <c r="K68" s="154"/>
    </row>
    <row r="69" spans="1:11" s="146" customFormat="1" ht="22.5">
      <c r="A69" s="140">
        <v>2</v>
      </c>
      <c r="B69" s="141" t="s">
        <v>198</v>
      </c>
      <c r="C69" s="142" t="s">
        <v>180</v>
      </c>
      <c r="D69" s="143"/>
      <c r="E69" s="144"/>
      <c r="F69" s="144"/>
      <c r="G69" s="145" t="s">
        <v>24</v>
      </c>
      <c r="H69" s="144">
        <f>SUM(H70:H103)</f>
        <v>0</v>
      </c>
      <c r="K69" s="154"/>
    </row>
    <row r="70" spans="1:11" s="146" customFormat="1" ht="12.75">
      <c r="A70" s="147"/>
      <c r="B70" s="148"/>
      <c r="C70" s="205" t="s">
        <v>166</v>
      </c>
      <c r="D70" s="149"/>
      <c r="E70" s="108"/>
      <c r="F70" s="108"/>
      <c r="G70" s="151"/>
      <c r="H70" s="152"/>
      <c r="K70" s="154"/>
    </row>
    <row r="71" spans="1:11" s="146" customFormat="1" ht="12.75">
      <c r="A71" s="147" t="s">
        <v>246</v>
      </c>
      <c r="B71" s="148">
        <v>88247</v>
      </c>
      <c r="C71" s="92" t="s">
        <v>139</v>
      </c>
      <c r="D71" s="149" t="s">
        <v>128</v>
      </c>
      <c r="E71" s="108">
        <v>4</v>
      </c>
      <c r="F71" s="128"/>
      <c r="G71" s="151">
        <f>ROUND(F71+(F71*$C$13),2)</f>
        <v>0</v>
      </c>
      <c r="H71" s="152">
        <f>G71*E71</f>
        <v>0</v>
      </c>
      <c r="K71" s="154"/>
    </row>
    <row r="72" spans="1:11" s="146" customFormat="1" ht="12.75">
      <c r="A72" s="147" t="s">
        <v>206</v>
      </c>
      <c r="B72" s="148">
        <v>88264</v>
      </c>
      <c r="C72" s="92" t="s">
        <v>146</v>
      </c>
      <c r="D72" s="149" t="s">
        <v>128</v>
      </c>
      <c r="E72" s="108">
        <v>4</v>
      </c>
      <c r="F72" s="128"/>
      <c r="G72" s="151">
        <f>ROUND(F72+(F72*$C$13),2)</f>
        <v>0</v>
      </c>
      <c r="H72" s="152">
        <f>G72*E72</f>
        <v>0</v>
      </c>
      <c r="K72" s="154"/>
    </row>
    <row r="73" spans="1:11" s="146" customFormat="1" ht="22.5">
      <c r="A73" s="147"/>
      <c r="B73" s="148"/>
      <c r="C73" s="205" t="s">
        <v>179</v>
      </c>
      <c r="D73" s="149"/>
      <c r="E73" s="108"/>
      <c r="F73" s="108"/>
      <c r="G73" s="151"/>
      <c r="H73" s="152"/>
      <c r="K73" s="154"/>
    </row>
    <row r="74" spans="1:11" s="146" customFormat="1" ht="22.5">
      <c r="A74" s="147" t="s">
        <v>248</v>
      </c>
      <c r="B74" s="153">
        <v>97622</v>
      </c>
      <c r="C74" s="92" t="s">
        <v>181</v>
      </c>
      <c r="D74" s="149" t="s">
        <v>70</v>
      </c>
      <c r="E74" s="108">
        <v>4</v>
      </c>
      <c r="F74" s="128"/>
      <c r="G74" s="151">
        <f aca="true" t="shared" si="4" ref="G74:G79">ROUND(F74+(F74*$C$13),2)</f>
        <v>0</v>
      </c>
      <c r="H74" s="152">
        <f aca="true" t="shared" si="5" ref="H74:H79">G74*E74</f>
        <v>0</v>
      </c>
      <c r="K74" s="154"/>
    </row>
    <row r="75" spans="1:11" s="146" customFormat="1" ht="22.5">
      <c r="A75" s="147" t="s">
        <v>249</v>
      </c>
      <c r="B75" s="148">
        <v>97631</v>
      </c>
      <c r="C75" s="92" t="s">
        <v>151</v>
      </c>
      <c r="D75" s="149" t="s">
        <v>13</v>
      </c>
      <c r="E75" s="108">
        <f>48.3+57.925+14.895</f>
        <v>121.11999999999999</v>
      </c>
      <c r="F75" s="128"/>
      <c r="G75" s="151">
        <f t="shared" si="4"/>
        <v>0</v>
      </c>
      <c r="H75" s="152">
        <f t="shared" si="5"/>
        <v>0</v>
      </c>
      <c r="K75" s="154"/>
    </row>
    <row r="76" spans="1:11" s="146" customFormat="1" ht="22.5">
      <c r="A76" s="147" t="s">
        <v>250</v>
      </c>
      <c r="B76" s="148">
        <v>72897</v>
      </c>
      <c r="C76" s="92" t="s">
        <v>143</v>
      </c>
      <c r="D76" s="149" t="s">
        <v>70</v>
      </c>
      <c r="E76" s="108">
        <v>3</v>
      </c>
      <c r="F76" s="128"/>
      <c r="G76" s="151">
        <f t="shared" si="4"/>
        <v>0</v>
      </c>
      <c r="H76" s="152">
        <f t="shared" si="5"/>
        <v>0</v>
      </c>
      <c r="K76" s="154"/>
    </row>
    <row r="77" spans="1:11" s="146" customFormat="1" ht="22.5">
      <c r="A77" s="147" t="s">
        <v>251</v>
      </c>
      <c r="B77" s="148">
        <v>72900</v>
      </c>
      <c r="C77" s="92" t="s">
        <v>157</v>
      </c>
      <c r="D77" s="149" t="s">
        <v>70</v>
      </c>
      <c r="E77" s="108">
        <v>3</v>
      </c>
      <c r="F77" s="128"/>
      <c r="G77" s="151">
        <f t="shared" si="4"/>
        <v>0</v>
      </c>
      <c r="H77" s="152">
        <f t="shared" si="5"/>
        <v>0</v>
      </c>
      <c r="K77" s="154"/>
    </row>
    <row r="78" spans="1:11" s="146" customFormat="1" ht="33.75">
      <c r="A78" s="147" t="s">
        <v>252</v>
      </c>
      <c r="B78" s="148">
        <v>87878</v>
      </c>
      <c r="C78" s="92" t="s">
        <v>152</v>
      </c>
      <c r="D78" s="149" t="s">
        <v>13</v>
      </c>
      <c r="E78" s="108">
        <f>E75</f>
        <v>121.11999999999999</v>
      </c>
      <c r="F78" s="128"/>
      <c r="G78" s="151">
        <f t="shared" si="4"/>
        <v>0</v>
      </c>
      <c r="H78" s="152">
        <f t="shared" si="5"/>
        <v>0</v>
      </c>
      <c r="K78" s="154"/>
    </row>
    <row r="79" spans="1:11" s="146" customFormat="1" ht="45">
      <c r="A79" s="147" t="s">
        <v>253</v>
      </c>
      <c r="B79" s="148">
        <v>87530</v>
      </c>
      <c r="C79" s="92" t="s">
        <v>153</v>
      </c>
      <c r="D79" s="149" t="s">
        <v>13</v>
      </c>
      <c r="E79" s="108">
        <f>E75</f>
        <v>121.11999999999999</v>
      </c>
      <c r="F79" s="128"/>
      <c r="G79" s="151">
        <f t="shared" si="4"/>
        <v>0</v>
      </c>
      <c r="H79" s="152">
        <f t="shared" si="5"/>
        <v>0</v>
      </c>
      <c r="K79" s="154"/>
    </row>
    <row r="80" spans="1:11" s="146" customFormat="1" ht="33.75">
      <c r="A80" s="147" t="s">
        <v>254</v>
      </c>
      <c r="B80" s="153">
        <v>95953</v>
      </c>
      <c r="C80" s="90" t="s">
        <v>183</v>
      </c>
      <c r="D80" s="149" t="s">
        <v>70</v>
      </c>
      <c r="E80" s="108">
        <v>0.5</v>
      </c>
      <c r="F80" s="128"/>
      <c r="G80" s="151">
        <f>ROUND(F80+(F80*$C$13),2)</f>
        <v>0</v>
      </c>
      <c r="H80" s="152">
        <f>G80*E80</f>
        <v>0</v>
      </c>
      <c r="K80" s="154"/>
    </row>
    <row r="81" spans="1:11" s="146" customFormat="1" ht="12.75">
      <c r="A81" s="147"/>
      <c r="B81" s="153"/>
      <c r="C81" s="205" t="s">
        <v>182</v>
      </c>
      <c r="D81" s="149"/>
      <c r="E81" s="108"/>
      <c r="F81" s="108"/>
      <c r="G81" s="151"/>
      <c r="H81" s="152"/>
      <c r="K81" s="154"/>
    </row>
    <row r="82" spans="1:11" s="146" customFormat="1" ht="45">
      <c r="A82" s="147" t="s">
        <v>255</v>
      </c>
      <c r="B82" s="148">
        <v>87505</v>
      </c>
      <c r="C82" s="92" t="s">
        <v>168</v>
      </c>
      <c r="D82" s="149" t="s">
        <v>13</v>
      </c>
      <c r="E82" s="108">
        <v>4</v>
      </c>
      <c r="F82" s="128"/>
      <c r="G82" s="151">
        <f>ROUND(F82+(F82*$C$13),2)</f>
        <v>0</v>
      </c>
      <c r="H82" s="152">
        <f>G82*E82</f>
        <v>0</v>
      </c>
      <c r="K82" s="154"/>
    </row>
    <row r="83" spans="1:11" s="146" customFormat="1" ht="12.75">
      <c r="A83" s="147" t="s">
        <v>256</v>
      </c>
      <c r="B83" s="148">
        <v>88648</v>
      </c>
      <c r="C83" s="92" t="s">
        <v>189</v>
      </c>
      <c r="D83" s="149" t="s">
        <v>125</v>
      </c>
      <c r="E83" s="108">
        <v>18</v>
      </c>
      <c r="F83" s="128"/>
      <c r="G83" s="151">
        <f>ROUND(F83+(F83*$C$13),2)</f>
        <v>0</v>
      </c>
      <c r="H83" s="152">
        <f>G83*E83</f>
        <v>0</v>
      </c>
      <c r="K83" s="154"/>
    </row>
    <row r="84" spans="1:11" s="146" customFormat="1" ht="22.5">
      <c r="A84" s="147" t="s">
        <v>257</v>
      </c>
      <c r="B84" s="148">
        <v>3288</v>
      </c>
      <c r="C84" s="92" t="s">
        <v>190</v>
      </c>
      <c r="D84" s="149" t="s">
        <v>129</v>
      </c>
      <c r="E84" s="108">
        <v>55</v>
      </c>
      <c r="F84" s="128"/>
      <c r="G84" s="151">
        <f>ROUND(F84+(F84*$C$13),2)</f>
        <v>0</v>
      </c>
      <c r="H84" s="152">
        <f>G84*E84</f>
        <v>0</v>
      </c>
      <c r="K84" s="154"/>
    </row>
    <row r="85" spans="1:11" s="146" customFormat="1" ht="12.75">
      <c r="A85" s="147"/>
      <c r="B85" s="148"/>
      <c r="C85" s="205" t="s">
        <v>165</v>
      </c>
      <c r="D85" s="149"/>
      <c r="E85" s="108"/>
      <c r="F85" s="108"/>
      <c r="G85" s="151"/>
      <c r="H85" s="152"/>
      <c r="K85" s="154"/>
    </row>
    <row r="86" spans="1:11" s="146" customFormat="1" ht="29.25" customHeight="1">
      <c r="A86" s="147" t="s">
        <v>258</v>
      </c>
      <c r="B86" s="148" t="s">
        <v>135</v>
      </c>
      <c r="C86" s="92" t="s">
        <v>178</v>
      </c>
      <c r="D86" s="149" t="s">
        <v>13</v>
      </c>
      <c r="E86" s="108">
        <f>18.48+7.2</f>
        <v>25.68</v>
      </c>
      <c r="F86" s="128"/>
      <c r="G86" s="151">
        <f aca="true" t="shared" si="6" ref="G86:G91">ROUND(F86+(F86*$C$13),2)</f>
        <v>0</v>
      </c>
      <c r="H86" s="152">
        <f aca="true" t="shared" si="7" ref="H86:H91">G86*E86</f>
        <v>0</v>
      </c>
      <c r="K86" s="154"/>
    </row>
    <row r="87" spans="1:11" s="146" customFormat="1" ht="22.5">
      <c r="A87" s="147" t="s">
        <v>260</v>
      </c>
      <c r="B87" s="148">
        <v>88415</v>
      </c>
      <c r="C87" s="92" t="s">
        <v>191</v>
      </c>
      <c r="D87" s="149" t="s">
        <v>13</v>
      </c>
      <c r="E87" s="108">
        <v>225.16</v>
      </c>
      <c r="F87" s="128"/>
      <c r="G87" s="151">
        <f t="shared" si="6"/>
        <v>0</v>
      </c>
      <c r="H87" s="152">
        <f t="shared" si="7"/>
        <v>0</v>
      </c>
      <c r="K87" s="154"/>
    </row>
    <row r="88" spans="1:11" s="146" customFormat="1" ht="15.75" customHeight="1">
      <c r="A88" s="147" t="s">
        <v>261</v>
      </c>
      <c r="B88" s="148" t="s">
        <v>185</v>
      </c>
      <c r="C88" s="92" t="s">
        <v>193</v>
      </c>
      <c r="D88" s="149" t="s">
        <v>13</v>
      </c>
      <c r="E88" s="108">
        <v>218.54</v>
      </c>
      <c r="F88" s="128"/>
      <c r="G88" s="151">
        <f t="shared" si="6"/>
        <v>0</v>
      </c>
      <c r="H88" s="152">
        <f t="shared" si="7"/>
        <v>0</v>
      </c>
      <c r="K88" s="154"/>
    </row>
    <row r="89" spans="1:11" s="146" customFormat="1" ht="12.75">
      <c r="A89" s="147" t="s">
        <v>262</v>
      </c>
      <c r="B89" s="148">
        <v>79463</v>
      </c>
      <c r="C89" s="92" t="s">
        <v>192</v>
      </c>
      <c r="D89" s="149" t="s">
        <v>13</v>
      </c>
      <c r="E89" s="108">
        <f>0.9*2.1*2</f>
        <v>3.7800000000000002</v>
      </c>
      <c r="F89" s="128"/>
      <c r="G89" s="151">
        <f t="shared" si="6"/>
        <v>0</v>
      </c>
      <c r="H89" s="152">
        <f t="shared" si="7"/>
        <v>0</v>
      </c>
      <c r="K89" s="154"/>
    </row>
    <row r="90" spans="1:11" s="146" customFormat="1" ht="22.5">
      <c r="A90" s="147" t="s">
        <v>263</v>
      </c>
      <c r="B90" s="148">
        <v>6094</v>
      </c>
      <c r="C90" s="92" t="s">
        <v>187</v>
      </c>
      <c r="D90" s="149" t="s">
        <v>131</v>
      </c>
      <c r="E90" s="108">
        <v>3</v>
      </c>
      <c r="F90" s="128"/>
      <c r="G90" s="151">
        <f t="shared" si="6"/>
        <v>0</v>
      </c>
      <c r="H90" s="152">
        <f t="shared" si="7"/>
        <v>0</v>
      </c>
      <c r="K90" s="154"/>
    </row>
    <row r="91" spans="1:11" s="146" customFormat="1" ht="22.5">
      <c r="A91" s="147" t="s">
        <v>264</v>
      </c>
      <c r="B91" s="148">
        <v>88497</v>
      </c>
      <c r="C91" s="92" t="s">
        <v>176</v>
      </c>
      <c r="D91" s="149" t="s">
        <v>13</v>
      </c>
      <c r="E91" s="108">
        <v>123</v>
      </c>
      <c r="F91" s="128"/>
      <c r="G91" s="151">
        <f t="shared" si="6"/>
        <v>0</v>
      </c>
      <c r="H91" s="152">
        <f t="shared" si="7"/>
        <v>0</v>
      </c>
      <c r="K91" s="154"/>
    </row>
    <row r="92" spans="1:11" s="146" customFormat="1" ht="12.75">
      <c r="A92" s="147"/>
      <c r="B92" s="148"/>
      <c r="C92" s="205" t="s">
        <v>158</v>
      </c>
      <c r="D92" s="149"/>
      <c r="E92" s="108"/>
      <c r="F92" s="108"/>
      <c r="G92" s="151"/>
      <c r="H92" s="152"/>
      <c r="K92" s="154"/>
    </row>
    <row r="93" spans="1:11" s="146" customFormat="1" ht="12.75">
      <c r="A93" s="147"/>
      <c r="B93" s="148"/>
      <c r="C93" s="207" t="s">
        <v>184</v>
      </c>
      <c r="D93" s="149"/>
      <c r="E93" s="108"/>
      <c r="F93" s="108"/>
      <c r="G93" s="151"/>
      <c r="H93" s="152"/>
      <c r="K93" s="154"/>
    </row>
    <row r="94" spans="1:11" s="146" customFormat="1" ht="33.75">
      <c r="A94" s="147" t="s">
        <v>265</v>
      </c>
      <c r="B94" s="153">
        <v>97649</v>
      </c>
      <c r="C94" s="92" t="s">
        <v>154</v>
      </c>
      <c r="D94" s="149" t="s">
        <v>13</v>
      </c>
      <c r="E94" s="108">
        <v>255.32</v>
      </c>
      <c r="F94" s="128"/>
      <c r="G94" s="108">
        <f>ROUND(F94+(F94*$C$13),2)</f>
        <v>0</v>
      </c>
      <c r="H94" s="152">
        <f>G94*E94</f>
        <v>0</v>
      </c>
      <c r="K94" s="154"/>
    </row>
    <row r="95" spans="1:11" s="146" customFormat="1" ht="22.5">
      <c r="A95" s="147" t="s">
        <v>266</v>
      </c>
      <c r="B95" s="153">
        <v>97650</v>
      </c>
      <c r="C95" s="92" t="s">
        <v>155</v>
      </c>
      <c r="D95" s="149" t="s">
        <v>13</v>
      </c>
      <c r="E95" s="108">
        <v>125.3</v>
      </c>
      <c r="F95" s="128"/>
      <c r="G95" s="108">
        <f>ROUND(F95+(F95*$C$13),2)</f>
        <v>0</v>
      </c>
      <c r="H95" s="152">
        <f>G95*E95</f>
        <v>0</v>
      </c>
      <c r="K95" s="154"/>
    </row>
    <row r="96" spans="1:11" s="146" customFormat="1" ht="22.5">
      <c r="A96" s="147" t="s">
        <v>221</v>
      </c>
      <c r="B96" s="148">
        <v>72897</v>
      </c>
      <c r="C96" s="92" t="s">
        <v>143</v>
      </c>
      <c r="D96" s="149" t="s">
        <v>70</v>
      </c>
      <c r="E96" s="108">
        <v>4</v>
      </c>
      <c r="F96" s="128"/>
      <c r="G96" s="108">
        <f>ROUND(F96+(F96*$C$13),2)</f>
        <v>0</v>
      </c>
      <c r="H96" s="152">
        <f>G96*E96</f>
        <v>0</v>
      </c>
      <c r="K96" s="154"/>
    </row>
    <row r="97" spans="1:11" s="146" customFormat="1" ht="22.5">
      <c r="A97" s="147" t="s">
        <v>267</v>
      </c>
      <c r="B97" s="148">
        <v>72900</v>
      </c>
      <c r="C97" s="92" t="s">
        <v>157</v>
      </c>
      <c r="D97" s="149" t="s">
        <v>70</v>
      </c>
      <c r="E97" s="108">
        <v>4</v>
      </c>
      <c r="F97" s="128"/>
      <c r="G97" s="108">
        <f>ROUND(F97+(F97*$C$13),2)</f>
        <v>0</v>
      </c>
      <c r="H97" s="152">
        <f>G97*E97</f>
        <v>0</v>
      </c>
      <c r="K97" s="154"/>
    </row>
    <row r="98" spans="1:11" s="146" customFormat="1" ht="12.75">
      <c r="A98" s="147"/>
      <c r="B98" s="148"/>
      <c r="C98" s="207" t="s">
        <v>186</v>
      </c>
      <c r="D98" s="149"/>
      <c r="E98" s="108"/>
      <c r="F98" s="108"/>
      <c r="G98" s="108"/>
      <c r="H98" s="152"/>
      <c r="K98" s="154"/>
    </row>
    <row r="99" spans="1:11" s="146" customFormat="1" ht="33.75">
      <c r="A99" s="147" t="s">
        <v>268</v>
      </c>
      <c r="B99" s="148">
        <v>92544</v>
      </c>
      <c r="C99" s="92" t="s">
        <v>159</v>
      </c>
      <c r="D99" s="149" t="s">
        <v>13</v>
      </c>
      <c r="E99" s="108">
        <v>125.3</v>
      </c>
      <c r="F99" s="128"/>
      <c r="G99" s="108">
        <f>ROUND(F99+(F99*$C$13),2)</f>
        <v>0</v>
      </c>
      <c r="H99" s="152">
        <f>G99*E99</f>
        <v>0</v>
      </c>
      <c r="K99" s="154"/>
    </row>
    <row r="100" spans="1:11" s="146" customFormat="1" ht="45">
      <c r="A100" s="147" t="s">
        <v>269</v>
      </c>
      <c r="B100" s="148">
        <v>94207</v>
      </c>
      <c r="C100" s="92" t="s">
        <v>161</v>
      </c>
      <c r="D100" s="149" t="s">
        <v>13</v>
      </c>
      <c r="E100" s="108">
        <v>255.32</v>
      </c>
      <c r="F100" s="128"/>
      <c r="G100" s="108">
        <f>ROUND(F100+(F100*$C$13),2)</f>
        <v>0</v>
      </c>
      <c r="H100" s="152">
        <f>G100*E100</f>
        <v>0</v>
      </c>
      <c r="K100" s="154"/>
    </row>
    <row r="101" spans="1:11" s="146" customFormat="1" ht="22.5">
      <c r="A101" s="147" t="s">
        <v>270</v>
      </c>
      <c r="B101" s="148">
        <v>94223</v>
      </c>
      <c r="C101" s="92" t="s">
        <v>163</v>
      </c>
      <c r="D101" s="149" t="s">
        <v>125</v>
      </c>
      <c r="E101" s="108">
        <v>13.5</v>
      </c>
      <c r="F101" s="128"/>
      <c r="G101" s="108">
        <f>ROUND(F101+(F101*$C$13),2)</f>
        <v>0</v>
      </c>
      <c r="H101" s="152">
        <f>G101*E101</f>
        <v>0</v>
      </c>
      <c r="K101" s="154"/>
    </row>
    <row r="102" spans="1:11" s="146" customFormat="1" ht="22.5">
      <c r="A102" s="147" t="s">
        <v>271</v>
      </c>
      <c r="B102" s="148" t="s">
        <v>197</v>
      </c>
      <c r="C102" s="92" t="s">
        <v>196</v>
      </c>
      <c r="D102" s="149" t="s">
        <v>125</v>
      </c>
      <c r="E102" s="108">
        <v>62.7</v>
      </c>
      <c r="F102" s="128"/>
      <c r="G102" s="108">
        <f>ROUND(F102+(F102*$C$13),2)</f>
        <v>0</v>
      </c>
      <c r="H102" s="152">
        <f>G102*E102</f>
        <v>0</v>
      </c>
      <c r="K102" s="154"/>
    </row>
    <row r="103" spans="1:11" s="146" customFormat="1" ht="22.5">
      <c r="A103" s="147" t="s">
        <v>272</v>
      </c>
      <c r="B103" s="148">
        <v>42528</v>
      </c>
      <c r="C103" s="92" t="s">
        <v>160</v>
      </c>
      <c r="D103" s="149" t="s">
        <v>133</v>
      </c>
      <c r="E103" s="108">
        <v>280.85</v>
      </c>
      <c r="F103" s="128"/>
      <c r="G103" s="108">
        <f>ROUND(F103+(F103*$C$13),2)</f>
        <v>0</v>
      </c>
      <c r="H103" s="152">
        <f>G103*E103</f>
        <v>0</v>
      </c>
      <c r="K103" s="154"/>
    </row>
    <row r="104" spans="1:11" s="146" customFormat="1" ht="22.5">
      <c r="A104" s="140">
        <v>3</v>
      </c>
      <c r="B104" s="141" t="s">
        <v>198</v>
      </c>
      <c r="C104" s="142" t="s">
        <v>199</v>
      </c>
      <c r="D104" s="143"/>
      <c r="E104" s="144"/>
      <c r="F104" s="144"/>
      <c r="G104" s="145" t="s">
        <v>24</v>
      </c>
      <c r="H104" s="144">
        <f>SUM(H105:H124)</f>
        <v>0</v>
      </c>
      <c r="K104" s="154"/>
    </row>
    <row r="105" spans="1:11" s="146" customFormat="1" ht="12.75">
      <c r="A105" s="155"/>
      <c r="B105" s="148"/>
      <c r="C105" s="205" t="s">
        <v>166</v>
      </c>
      <c r="D105" s="149"/>
      <c r="E105" s="108"/>
      <c r="F105" s="108"/>
      <c r="G105" s="151"/>
      <c r="H105" s="152"/>
      <c r="K105" s="154"/>
    </row>
    <row r="106" spans="1:11" s="146" customFormat="1" ht="12.75">
      <c r="A106" s="155" t="s">
        <v>273</v>
      </c>
      <c r="B106" s="148">
        <v>88247</v>
      </c>
      <c r="C106" s="92" t="s">
        <v>139</v>
      </c>
      <c r="D106" s="149" t="s">
        <v>128</v>
      </c>
      <c r="E106" s="108">
        <v>4</v>
      </c>
      <c r="F106" s="128"/>
      <c r="G106" s="151">
        <f>ROUND(F106+(F106*$C$13),2)</f>
        <v>0</v>
      </c>
      <c r="H106" s="152">
        <f>G106*E106</f>
        <v>0</v>
      </c>
      <c r="K106" s="154"/>
    </row>
    <row r="107" spans="1:11" s="146" customFormat="1" ht="12.75">
      <c r="A107" s="155" t="s">
        <v>247</v>
      </c>
      <c r="B107" s="148">
        <v>88264</v>
      </c>
      <c r="C107" s="92" t="s">
        <v>146</v>
      </c>
      <c r="D107" s="149" t="s">
        <v>128</v>
      </c>
      <c r="E107" s="108">
        <v>4</v>
      </c>
      <c r="F107" s="128"/>
      <c r="G107" s="151">
        <f>ROUND(F107+(F107*$C$13),2)</f>
        <v>0</v>
      </c>
      <c r="H107" s="152">
        <f>G107*E107</f>
        <v>0</v>
      </c>
      <c r="K107" s="154"/>
    </row>
    <row r="108" spans="1:11" s="146" customFormat="1" ht="12.75">
      <c r="A108" s="155"/>
      <c r="B108" s="148"/>
      <c r="C108" s="205" t="s">
        <v>144</v>
      </c>
      <c r="D108" s="149"/>
      <c r="E108" s="108"/>
      <c r="F108" s="108"/>
      <c r="G108" s="151"/>
      <c r="H108" s="152"/>
      <c r="K108" s="154"/>
    </row>
    <row r="109" spans="1:11" s="146" customFormat="1" ht="22.5">
      <c r="A109" s="155" t="s">
        <v>274</v>
      </c>
      <c r="B109" s="148">
        <v>88267</v>
      </c>
      <c r="C109" s="92" t="s">
        <v>147</v>
      </c>
      <c r="D109" s="149" t="s">
        <v>128</v>
      </c>
      <c r="E109" s="108">
        <v>4</v>
      </c>
      <c r="F109" s="128"/>
      <c r="G109" s="151">
        <f>ROUND(F109+(F109*$C$13),2)</f>
        <v>0</v>
      </c>
      <c r="H109" s="152">
        <f>G109*E109</f>
        <v>0</v>
      </c>
      <c r="K109" s="154"/>
    </row>
    <row r="110" spans="1:11" s="146" customFormat="1" ht="22.5">
      <c r="A110" s="155" t="s">
        <v>207</v>
      </c>
      <c r="B110" s="148">
        <v>88248</v>
      </c>
      <c r="C110" s="92" t="s">
        <v>145</v>
      </c>
      <c r="D110" s="149" t="s">
        <v>128</v>
      </c>
      <c r="E110" s="108">
        <v>4</v>
      </c>
      <c r="F110" s="128"/>
      <c r="G110" s="151">
        <f>ROUND(F110+(F110*$C$13),2)</f>
        <v>0</v>
      </c>
      <c r="H110" s="152">
        <f>G110*E110</f>
        <v>0</v>
      </c>
      <c r="K110" s="154"/>
    </row>
    <row r="111" spans="1:11" s="146" customFormat="1" ht="12.75">
      <c r="A111" s="155"/>
      <c r="B111" s="148"/>
      <c r="C111" s="205" t="s">
        <v>200</v>
      </c>
      <c r="D111" s="149"/>
      <c r="E111" s="108"/>
      <c r="F111" s="108"/>
      <c r="G111" s="151"/>
      <c r="H111" s="152"/>
      <c r="K111" s="154"/>
    </row>
    <row r="112" spans="1:11" s="146" customFormat="1" ht="30" customHeight="1">
      <c r="A112" s="155" t="s">
        <v>275</v>
      </c>
      <c r="B112" s="208" t="s">
        <v>286</v>
      </c>
      <c r="C112" s="92" t="s">
        <v>287</v>
      </c>
      <c r="D112" s="149" t="s">
        <v>13</v>
      </c>
      <c r="E112" s="108">
        <f>16.1*2</f>
        <v>32.2</v>
      </c>
      <c r="F112" s="128"/>
      <c r="G112" s="151">
        <f>ROUND(F112+(F112*$C$13),2)</f>
        <v>0</v>
      </c>
      <c r="H112" s="152">
        <f>G112*E112</f>
        <v>0</v>
      </c>
      <c r="J112" s="197"/>
      <c r="K112" s="154"/>
    </row>
    <row r="113" spans="1:11" s="146" customFormat="1" ht="36.75" customHeight="1">
      <c r="A113" s="155" t="s">
        <v>276</v>
      </c>
      <c r="B113" s="208" t="s">
        <v>288</v>
      </c>
      <c r="C113" s="92" t="s">
        <v>289</v>
      </c>
      <c r="D113" s="149" t="s">
        <v>13</v>
      </c>
      <c r="E113" s="108">
        <f>16.1*2</f>
        <v>32.2</v>
      </c>
      <c r="F113" s="128"/>
      <c r="G113" s="151">
        <f>ROUND(F113+(F113*$C$13),2)</f>
        <v>0</v>
      </c>
      <c r="H113" s="152">
        <f>G113*E113</f>
        <v>0</v>
      </c>
      <c r="K113" s="154"/>
    </row>
    <row r="114" spans="1:11" s="146" customFormat="1" ht="12.75">
      <c r="A114" s="155"/>
      <c r="B114" s="153"/>
      <c r="C114" s="205" t="s">
        <v>140</v>
      </c>
      <c r="D114" s="149"/>
      <c r="E114" s="108"/>
      <c r="F114" s="108"/>
      <c r="G114" s="151"/>
      <c r="H114" s="152"/>
      <c r="K114" s="154"/>
    </row>
    <row r="115" spans="1:11" s="146" customFormat="1" ht="33.75">
      <c r="A115" s="155" t="s">
        <v>277</v>
      </c>
      <c r="B115" s="153">
        <v>97649</v>
      </c>
      <c r="C115" s="92" t="s">
        <v>188</v>
      </c>
      <c r="D115" s="149" t="s">
        <v>13</v>
      </c>
      <c r="E115" s="108">
        <v>57.79</v>
      </c>
      <c r="F115" s="128"/>
      <c r="G115" s="151">
        <f>ROUND(F115+(F115*$C$13),2)</f>
        <v>0</v>
      </c>
      <c r="H115" s="152">
        <f>G115*E115</f>
        <v>0</v>
      </c>
      <c r="K115" s="154"/>
    </row>
    <row r="116" spans="1:11" s="146" customFormat="1" ht="22.5">
      <c r="A116" s="155" t="s">
        <v>278</v>
      </c>
      <c r="B116" s="153">
        <v>97650</v>
      </c>
      <c r="C116" s="92" t="s">
        <v>155</v>
      </c>
      <c r="D116" s="149" t="s">
        <v>13</v>
      </c>
      <c r="E116" s="108">
        <f>E115*0.5</f>
        <v>28.895</v>
      </c>
      <c r="F116" s="128"/>
      <c r="G116" s="151">
        <f>ROUND(F116+(F116*$C$13),2)</f>
        <v>0</v>
      </c>
      <c r="H116" s="152">
        <f>G116*E116</f>
        <v>0</v>
      </c>
      <c r="K116" s="154"/>
    </row>
    <row r="117" spans="1:11" s="146" customFormat="1" ht="22.5">
      <c r="A117" s="155" t="s">
        <v>279</v>
      </c>
      <c r="B117" s="153">
        <v>97654</v>
      </c>
      <c r="C117" s="92" t="s">
        <v>156</v>
      </c>
      <c r="D117" s="149" t="s">
        <v>130</v>
      </c>
      <c r="E117" s="108">
        <v>3</v>
      </c>
      <c r="F117" s="128"/>
      <c r="G117" s="151">
        <f>ROUND(F117+(F117*$C$13),2)</f>
        <v>0</v>
      </c>
      <c r="H117" s="152">
        <f>G117*E117</f>
        <v>0</v>
      </c>
      <c r="K117" s="154"/>
    </row>
    <row r="118" spans="1:11" s="146" customFormat="1" ht="22.5">
      <c r="A118" s="155" t="s">
        <v>280</v>
      </c>
      <c r="B118" s="148">
        <v>72897</v>
      </c>
      <c r="C118" s="92" t="s">
        <v>148</v>
      </c>
      <c r="D118" s="149" t="s">
        <v>70</v>
      </c>
      <c r="E118" s="108">
        <v>1</v>
      </c>
      <c r="F118" s="128"/>
      <c r="G118" s="151">
        <f>ROUND(F118+(F118*$C$13),2)</f>
        <v>0</v>
      </c>
      <c r="H118" s="152">
        <f>G118*E118</f>
        <v>0</v>
      </c>
      <c r="K118" s="154"/>
    </row>
    <row r="119" spans="1:11" s="146" customFormat="1" ht="33.75">
      <c r="A119" s="155" t="s">
        <v>281</v>
      </c>
      <c r="B119" s="148">
        <v>72900</v>
      </c>
      <c r="C119" s="92" t="s">
        <v>149</v>
      </c>
      <c r="D119" s="149" t="s">
        <v>70</v>
      </c>
      <c r="E119" s="108">
        <v>1</v>
      </c>
      <c r="F119" s="128"/>
      <c r="G119" s="151">
        <f>ROUND(F119+(F119*$C$13),2)</f>
        <v>0</v>
      </c>
      <c r="H119" s="152">
        <f>G119*E119</f>
        <v>0</v>
      </c>
      <c r="K119" s="154"/>
    </row>
    <row r="120" spans="1:11" s="146" customFormat="1" ht="12.75">
      <c r="A120" s="155"/>
      <c r="B120" s="148"/>
      <c r="C120" s="205" t="s">
        <v>158</v>
      </c>
      <c r="D120" s="149"/>
      <c r="E120" s="108"/>
      <c r="F120" s="108"/>
      <c r="G120" s="151"/>
      <c r="H120" s="152"/>
      <c r="K120" s="154"/>
    </row>
    <row r="121" spans="1:11" s="146" customFormat="1" ht="33.75">
      <c r="A121" s="155" t="s">
        <v>282</v>
      </c>
      <c r="B121" s="148">
        <v>92262</v>
      </c>
      <c r="C121" s="92" t="s">
        <v>171</v>
      </c>
      <c r="D121" s="149" t="s">
        <v>130</v>
      </c>
      <c r="E121" s="108">
        <v>3</v>
      </c>
      <c r="F121" s="128"/>
      <c r="G121" s="151">
        <f>ROUND(F121+(F121*$C$13),2)</f>
        <v>0</v>
      </c>
      <c r="H121" s="152">
        <f>G121*E121</f>
        <v>0</v>
      </c>
      <c r="K121" s="154"/>
    </row>
    <row r="122" spans="1:11" s="146" customFormat="1" ht="33.75">
      <c r="A122" s="155" t="s">
        <v>259</v>
      </c>
      <c r="B122" s="148">
        <v>92544</v>
      </c>
      <c r="C122" s="92" t="s">
        <v>159</v>
      </c>
      <c r="D122" s="149" t="s">
        <v>13</v>
      </c>
      <c r="E122" s="108">
        <f>E116</f>
        <v>28.895</v>
      </c>
      <c r="F122" s="128"/>
      <c r="G122" s="151">
        <f>ROUND(F122+(F122*$C$13),2)</f>
        <v>0</v>
      </c>
      <c r="H122" s="152">
        <f>G122*E122</f>
        <v>0</v>
      </c>
      <c r="K122" s="154"/>
    </row>
    <row r="123" spans="1:11" s="146" customFormat="1" ht="22.5">
      <c r="A123" s="155" t="s">
        <v>283</v>
      </c>
      <c r="B123" s="148">
        <v>42528</v>
      </c>
      <c r="C123" s="92" t="s">
        <v>160</v>
      </c>
      <c r="D123" s="149" t="s">
        <v>133</v>
      </c>
      <c r="E123" s="108">
        <f>E115*1.1</f>
        <v>63.569</v>
      </c>
      <c r="F123" s="128"/>
      <c r="G123" s="151">
        <f>ROUND(F123+(F123*$C$13),2)</f>
        <v>0</v>
      </c>
      <c r="H123" s="152">
        <f>G123*E123</f>
        <v>0</v>
      </c>
      <c r="K123" s="154"/>
    </row>
    <row r="124" spans="1:11" s="146" customFormat="1" ht="33.75">
      <c r="A124" s="155" t="s">
        <v>284</v>
      </c>
      <c r="B124" s="148">
        <v>94207</v>
      </c>
      <c r="C124" s="92" t="s">
        <v>195</v>
      </c>
      <c r="D124" s="149" t="s">
        <v>13</v>
      </c>
      <c r="E124" s="108">
        <f>E115</f>
        <v>57.79</v>
      </c>
      <c r="F124" s="128"/>
      <c r="G124" s="151">
        <f>ROUND(F124+(F124*$C$13),2)</f>
        <v>0</v>
      </c>
      <c r="H124" s="152">
        <f>G124*E124</f>
        <v>0</v>
      </c>
      <c r="K124" s="154"/>
    </row>
    <row r="125" spans="1:8" ht="12.75" hidden="1">
      <c r="A125" s="158"/>
      <c r="B125" s="159"/>
      <c r="C125" s="88"/>
      <c r="D125" s="159"/>
      <c r="E125" s="160"/>
      <c r="F125" s="160"/>
      <c r="G125" s="160"/>
      <c r="H125" s="161"/>
    </row>
    <row r="126" spans="1:8" ht="12.75" hidden="1">
      <c r="A126" s="162"/>
      <c r="B126" s="163"/>
      <c r="C126" s="89"/>
      <c r="D126" s="163"/>
      <c r="E126" s="164"/>
      <c r="F126" s="164"/>
      <c r="G126" s="164"/>
      <c r="H126" s="165"/>
    </row>
    <row r="127" spans="1:8" ht="12.75">
      <c r="A127" s="280" t="s">
        <v>77</v>
      </c>
      <c r="B127" s="280"/>
      <c r="C127" s="280"/>
      <c r="D127" s="280"/>
      <c r="E127" s="280"/>
      <c r="F127" s="280"/>
      <c r="G127" s="280"/>
      <c r="H127" s="144">
        <f>H129-H128</f>
        <v>0</v>
      </c>
    </row>
    <row r="128" spans="1:8" ht="12.75">
      <c r="A128" s="280" t="s">
        <v>80</v>
      </c>
      <c r="B128" s="280"/>
      <c r="C128" s="280"/>
      <c r="D128" s="280"/>
      <c r="E128" s="280"/>
      <c r="F128" s="280"/>
      <c r="G128" s="280"/>
      <c r="H128" s="144">
        <f>H129*0.2673</f>
        <v>0</v>
      </c>
    </row>
    <row r="129" spans="1:8" ht="12.75">
      <c r="A129" s="280" t="s">
        <v>78</v>
      </c>
      <c r="B129" s="280"/>
      <c r="C129" s="280"/>
      <c r="D129" s="280"/>
      <c r="E129" s="280"/>
      <c r="F129" s="280"/>
      <c r="G129" s="280"/>
      <c r="H129" s="144">
        <f>H69+H17+H104</f>
        <v>0</v>
      </c>
    </row>
    <row r="134" ht="12.75">
      <c r="F134" s="166"/>
    </row>
    <row r="135" spans="4:6" ht="12.75">
      <c r="D135" s="123" t="s">
        <v>115</v>
      </c>
      <c r="E135" s="220">
        <f>'P. BDI'!C45</f>
        <v>0</v>
      </c>
      <c r="F135" s="221"/>
    </row>
    <row r="136" spans="4:6" ht="12.75">
      <c r="D136" s="124" t="s">
        <v>116</v>
      </c>
      <c r="E136" s="221">
        <f>'P. BDI'!C46</f>
        <v>0</v>
      </c>
      <c r="F136" s="222"/>
    </row>
    <row r="137" ht="12.75">
      <c r="D137" s="126"/>
    </row>
    <row r="138" ht="12.75">
      <c r="D138" s="126"/>
    </row>
    <row r="139" ht="12.75">
      <c r="D139" s="126"/>
    </row>
    <row r="140" ht="12.75">
      <c r="D140" s="84"/>
    </row>
    <row r="141" spans="4:6" ht="12.75">
      <c r="D141" s="127"/>
      <c r="F141" s="166"/>
    </row>
    <row r="142" spans="4:6" ht="12.75">
      <c r="D142" s="123" t="s">
        <v>126</v>
      </c>
      <c r="E142" s="220">
        <f>'P. BDI'!C51</f>
        <v>0</v>
      </c>
      <c r="F142" s="221"/>
    </row>
    <row r="143" spans="4:6" ht="12.75">
      <c r="D143" s="124" t="s">
        <v>61</v>
      </c>
      <c r="E143" s="221">
        <f>'P. BDI'!C52</f>
        <v>0</v>
      </c>
      <c r="F143" s="222"/>
    </row>
  </sheetData>
  <sheetProtection password="C637" sheet="1" selectLockedCells="1"/>
  <mergeCells count="17">
    <mergeCell ref="E5:G5"/>
    <mergeCell ref="E6:G6"/>
    <mergeCell ref="A12:B12"/>
    <mergeCell ref="A128:G128"/>
    <mergeCell ref="A13:B13"/>
    <mergeCell ref="A129:G129"/>
    <mergeCell ref="A10:B10"/>
    <mergeCell ref="A11:B11"/>
    <mergeCell ref="A2:H3"/>
    <mergeCell ref="A5:B5"/>
    <mergeCell ref="A6:B6"/>
    <mergeCell ref="A7:B7"/>
    <mergeCell ref="A8:B8"/>
    <mergeCell ref="A9:B9"/>
    <mergeCell ref="A127:G127"/>
  </mergeCells>
  <conditionalFormatting sqref="C125:C126">
    <cfRule type="expression" priority="4474" dxfId="35" stopIfTrue="1">
      <formula>Orçamento!#REF!=1</formula>
    </cfRule>
    <cfRule type="expression" priority="4475" dxfId="36" stopIfTrue="1">
      <formula>Orçamento!#REF!=2</formula>
    </cfRule>
    <cfRule type="expression" priority="4476" dxfId="37" stopIfTrue="1">
      <formula>Orçamento!#REF!=3</formula>
    </cfRule>
  </conditionalFormatting>
  <conditionalFormatting sqref="C80">
    <cfRule type="expression" priority="5" dxfId="35" stopIfTrue="1">
      <formula>Orçamento!#REF!=1</formula>
    </cfRule>
    <cfRule type="expression" priority="6" dxfId="36" stopIfTrue="1">
      <formula>Orçamento!#REF!=2</formula>
    </cfRule>
    <cfRule type="expression" priority="7" dxfId="37" stopIfTrue="1">
      <formula>Orçamento!#REF!=3</formula>
    </cfRule>
  </conditionalFormatting>
  <conditionalFormatting sqref="C50">
    <cfRule type="expression" priority="2" dxfId="35" stopIfTrue="1">
      <formula>Orçamento!#REF!=1</formula>
    </cfRule>
    <cfRule type="expression" priority="3" dxfId="36" stopIfTrue="1">
      <formula>Orçamento!#REF!=2</formula>
    </cfRule>
    <cfRule type="expression" priority="4" dxfId="37" stopIfTrue="1">
      <formula>Orçamento!#REF!=3</formula>
    </cfRule>
  </conditionalFormatting>
  <conditionalFormatting sqref="C13 F19 F21:F22 F24:F25 F27:F31 F33:F37 F39:F43 F45 F47:F50 F52:F59 F61 F63:F68 F71:F72 F74:F80 F82:F84 F86:F91 F94:F97 F99:F103 F106:F107 F109:F110 F112:F113 F115:F119 F121:F124">
    <cfRule type="cellIs" priority="1" dxfId="3" operator="lessThanOrEqual" stopIfTrue="1">
      <formula>0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4" r:id="rId3"/>
  <rowBreaks count="2" manualBreakCount="2">
    <brk id="48" max="7" man="1"/>
    <brk id="89" max="7" man="1"/>
  </rowBreaks>
  <ignoredErrors>
    <ignoredError sqref="C5:C12" unlockedFormula="1"/>
    <ignoredError sqref="B65:B6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7.140625" style="94" customWidth="1"/>
    <col min="2" max="2" width="9.421875" style="94" customWidth="1"/>
    <col min="3" max="3" width="54.140625" style="94" customWidth="1"/>
    <col min="4" max="4" width="6.28125" style="94" customWidth="1"/>
    <col min="5" max="5" width="10.28125" style="94" customWidth="1"/>
    <col min="6" max="6" width="10.7109375" style="94" bestFit="1" customWidth="1"/>
    <col min="7" max="15" width="11.7109375" style="94" customWidth="1"/>
    <col min="16" max="16" width="10.7109375" style="94" customWidth="1"/>
    <col min="17" max="16384" width="9.140625" style="94" customWidth="1"/>
  </cols>
  <sheetData>
    <row r="1" ht="37.5" customHeight="1">
      <c r="A1" s="96" t="s">
        <v>65</v>
      </c>
    </row>
    <row r="2" spans="1:16" ht="12.75" customHeight="1">
      <c r="A2" s="265" t="s">
        <v>114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8" ht="12.75" customHeight="1">
      <c r="A4" s="97"/>
      <c r="B4" s="97"/>
      <c r="C4" s="97"/>
      <c r="D4" s="97"/>
      <c r="E4" s="97"/>
      <c r="F4" s="97"/>
      <c r="G4" s="97"/>
      <c r="H4" s="97"/>
    </row>
    <row r="5" spans="1:7" ht="15.75" customHeight="1">
      <c r="A5" s="264" t="str">
        <f>Orçamento!A5</f>
        <v>Edital :</v>
      </c>
      <c r="B5" s="264"/>
      <c r="C5" s="99" t="str">
        <f>Orçamento!C5</f>
        <v>TP-03/2020</v>
      </c>
      <c r="D5" s="264" t="s">
        <v>117</v>
      </c>
      <c r="E5" s="264"/>
      <c r="F5" s="268">
        <f>QCI!F5</f>
        <v>710.3</v>
      </c>
      <c r="G5" s="269"/>
    </row>
    <row r="6" spans="1:7" ht="12.75">
      <c r="A6" s="264" t="str">
        <f>Orçamento!A6</f>
        <v>Recuros:</v>
      </c>
      <c r="B6" s="264"/>
      <c r="C6" s="99" t="str">
        <f>Orçamento!C6</f>
        <v>Recursos proprios</v>
      </c>
      <c r="D6" s="264" t="s">
        <v>96</v>
      </c>
      <c r="E6" s="264"/>
      <c r="F6" s="270">
        <f>Orçamento!H129</f>
        <v>0</v>
      </c>
      <c r="G6" s="271"/>
    </row>
    <row r="7" spans="1:8" ht="12.75">
      <c r="A7" s="264" t="str">
        <f>Orçamento!A7</f>
        <v>Tomador: </v>
      </c>
      <c r="B7" s="264"/>
      <c r="C7" s="99" t="str">
        <f>Orçamento!C7</f>
        <v>Prefeitura Municipal de Dois Vizinhos - PR</v>
      </c>
      <c r="D7" s="264" t="s">
        <v>79</v>
      </c>
      <c r="E7" s="264"/>
      <c r="F7" s="270">
        <f>F6/F5</f>
        <v>0</v>
      </c>
      <c r="G7" s="271"/>
      <c r="H7" s="100"/>
    </row>
    <row r="8" spans="1:8" ht="25.5">
      <c r="A8" s="264" t="str">
        <f>Orçamento!A8</f>
        <v>Empreendimento: </v>
      </c>
      <c r="B8" s="264"/>
      <c r="C8" s="99" t="str">
        <f>Orçamento!C8</f>
        <v>Projeto Básico - Reforma e Melhorias na Escola Presidente Vargas</v>
      </c>
      <c r="D8" s="98"/>
      <c r="E8" s="101"/>
      <c r="F8" s="101"/>
      <c r="G8" s="101"/>
      <c r="H8" s="100"/>
    </row>
    <row r="9" spans="1:8" ht="12.75">
      <c r="A9" s="264" t="str">
        <f>Orçamento!A9</f>
        <v>Local da Obra:</v>
      </c>
      <c r="B9" s="264"/>
      <c r="C9" s="99" t="str">
        <f>Orçamento!C9</f>
        <v>Rua Paraná, 1122 - Bairro: Centro - Dois Vizinhos/PR</v>
      </c>
      <c r="D9" s="98"/>
      <c r="E9" s="101"/>
      <c r="F9" s="101"/>
      <c r="G9" s="101"/>
      <c r="H9" s="100"/>
    </row>
    <row r="10" spans="1:8" ht="12.75">
      <c r="A10" s="264" t="str">
        <f>Orçamento!A10</f>
        <v>Empresa Prop.:</v>
      </c>
      <c r="B10" s="264"/>
      <c r="C10" s="99">
        <f>Orçamento!C10</f>
        <v>0</v>
      </c>
      <c r="D10" s="98"/>
      <c r="E10" s="101"/>
      <c r="F10" s="101"/>
      <c r="G10" s="101"/>
      <c r="H10" s="100"/>
    </row>
    <row r="11" spans="1:8" ht="12.75">
      <c r="A11" s="264" t="str">
        <f>Orçamento!A11</f>
        <v>CNPJ:</v>
      </c>
      <c r="B11" s="264"/>
      <c r="C11" s="99">
        <f>Orçamento!C11</f>
        <v>0</v>
      </c>
      <c r="D11" s="98"/>
      <c r="E11" s="98"/>
      <c r="F11" s="102"/>
      <c r="G11" s="103"/>
      <c r="H11" s="104"/>
    </row>
    <row r="12" spans="1:8" ht="12.75">
      <c r="A12" s="264" t="str">
        <f>Orçamento!A12</f>
        <v>Data Base:</v>
      </c>
      <c r="B12" s="264"/>
      <c r="C12" s="218">
        <f>Orçamento!C12</f>
        <v>0</v>
      </c>
      <c r="D12" s="98"/>
      <c r="E12" s="98"/>
      <c r="F12" s="102"/>
      <c r="G12" s="103"/>
      <c r="H12" s="104"/>
    </row>
    <row r="13" spans="1:8" ht="12.75">
      <c r="A13" s="264" t="str">
        <f>Orçamento!A13</f>
        <v>BDI Adotado </v>
      </c>
      <c r="B13" s="264"/>
      <c r="C13" s="105">
        <f>Orçamento!C13</f>
        <v>0</v>
      </c>
      <c r="D13" s="101"/>
      <c r="E13" s="101"/>
      <c r="F13" s="101"/>
      <c r="G13" s="101"/>
      <c r="H13" s="100"/>
    </row>
    <row r="15" spans="2:16" ht="12.75">
      <c r="B15" s="106" t="s">
        <v>71</v>
      </c>
      <c r="C15" s="273" t="s">
        <v>95</v>
      </c>
      <c r="D15" s="273"/>
      <c r="E15" s="273" t="s">
        <v>101</v>
      </c>
      <c r="F15" s="273"/>
      <c r="G15" s="106" t="s">
        <v>102</v>
      </c>
      <c r="H15" s="106" t="s">
        <v>103</v>
      </c>
      <c r="I15" s="106" t="s">
        <v>104</v>
      </c>
      <c r="J15" s="106" t="s">
        <v>105</v>
      </c>
      <c r="K15" s="106" t="s">
        <v>106</v>
      </c>
      <c r="L15" s="106" t="s">
        <v>107</v>
      </c>
      <c r="M15" s="106" t="s">
        <v>108</v>
      </c>
      <c r="N15" s="106" t="s">
        <v>109</v>
      </c>
      <c r="O15" s="106" t="s">
        <v>110</v>
      </c>
      <c r="P15" s="106" t="s">
        <v>111</v>
      </c>
    </row>
    <row r="16" spans="2:16" ht="12.75">
      <c r="B16" s="107">
        <f>QCI!B23</f>
        <v>1</v>
      </c>
      <c r="C16" s="286" t="str">
        <f>QCI!C23</f>
        <v>ETAPA 01 - SERVIÇOS</v>
      </c>
      <c r="D16" s="286"/>
      <c r="E16" s="276">
        <f>QCI!F23</f>
        <v>0</v>
      </c>
      <c r="F16" s="276"/>
      <c r="G16" s="109">
        <v>0.8</v>
      </c>
      <c r="H16" s="109">
        <v>0.2</v>
      </c>
      <c r="I16" s="109"/>
      <c r="J16" s="109"/>
      <c r="K16" s="109"/>
      <c r="L16" s="109"/>
      <c r="M16" s="109"/>
      <c r="N16" s="109"/>
      <c r="O16" s="109"/>
      <c r="P16" s="110">
        <f>SUM(G16:O16)</f>
        <v>1</v>
      </c>
    </row>
    <row r="17" spans="2:16" ht="12.75">
      <c r="B17" s="107">
        <f>QCI!B24</f>
        <v>2</v>
      </c>
      <c r="C17" s="286" t="str">
        <f>QCI!C24</f>
        <v>ETAPA 02- SERVIÇOS</v>
      </c>
      <c r="D17" s="286"/>
      <c r="E17" s="276">
        <f>QCI!F24</f>
        <v>0</v>
      </c>
      <c r="F17" s="276"/>
      <c r="G17" s="111"/>
      <c r="H17" s="109">
        <v>1</v>
      </c>
      <c r="I17" s="109"/>
      <c r="J17" s="109"/>
      <c r="K17" s="109"/>
      <c r="L17" s="109"/>
      <c r="M17" s="109"/>
      <c r="N17" s="109"/>
      <c r="O17" s="109"/>
      <c r="P17" s="112">
        <f aca="true" t="shared" si="0" ref="P17:P27">SUM(G17:O17)</f>
        <v>1</v>
      </c>
    </row>
    <row r="18" spans="2:16" ht="12.75">
      <c r="B18" s="107">
        <f>QCI!B25</f>
        <v>3</v>
      </c>
      <c r="C18" s="286" t="str">
        <f>QCI!C25</f>
        <v>ETAPA 03- SERVIÇOS</v>
      </c>
      <c r="D18" s="286"/>
      <c r="E18" s="276">
        <f>QCI!F25</f>
        <v>0</v>
      </c>
      <c r="F18" s="276"/>
      <c r="G18" s="111"/>
      <c r="H18" s="109">
        <v>1</v>
      </c>
      <c r="I18" s="109"/>
      <c r="J18" s="109"/>
      <c r="K18" s="109"/>
      <c r="L18" s="111"/>
      <c r="M18" s="111"/>
      <c r="N18" s="111"/>
      <c r="O18" s="111"/>
      <c r="P18" s="112">
        <f t="shared" si="0"/>
        <v>1</v>
      </c>
    </row>
    <row r="19" spans="2:16" ht="12.75">
      <c r="B19" s="107"/>
      <c r="C19" s="286"/>
      <c r="D19" s="286"/>
      <c r="E19" s="276"/>
      <c r="F19" s="276"/>
      <c r="G19" s="111"/>
      <c r="H19" s="111"/>
      <c r="I19" s="111"/>
      <c r="J19" s="111"/>
      <c r="K19" s="111"/>
      <c r="L19" s="111"/>
      <c r="M19" s="111"/>
      <c r="N19" s="111"/>
      <c r="O19" s="111"/>
      <c r="P19" s="112">
        <f t="shared" si="0"/>
        <v>0</v>
      </c>
    </row>
    <row r="20" spans="2:16" ht="12.75">
      <c r="B20" s="107"/>
      <c r="C20" s="286"/>
      <c r="D20" s="286"/>
      <c r="E20" s="276"/>
      <c r="F20" s="276"/>
      <c r="G20" s="111"/>
      <c r="H20" s="111"/>
      <c r="I20" s="111"/>
      <c r="J20" s="111"/>
      <c r="K20" s="111"/>
      <c r="L20" s="111"/>
      <c r="M20" s="111"/>
      <c r="N20" s="111"/>
      <c r="O20" s="111"/>
      <c r="P20" s="112">
        <f t="shared" si="0"/>
        <v>0</v>
      </c>
    </row>
    <row r="21" spans="2:16" ht="12.75">
      <c r="B21" s="107"/>
      <c r="C21" s="286"/>
      <c r="D21" s="286"/>
      <c r="E21" s="276"/>
      <c r="F21" s="276"/>
      <c r="G21" s="111"/>
      <c r="H21" s="111"/>
      <c r="I21" s="111"/>
      <c r="J21" s="111"/>
      <c r="K21" s="111"/>
      <c r="L21" s="111"/>
      <c r="M21" s="111"/>
      <c r="N21" s="111"/>
      <c r="O21" s="111"/>
      <c r="P21" s="112">
        <f t="shared" si="0"/>
        <v>0</v>
      </c>
    </row>
    <row r="22" spans="2:16" ht="12.75">
      <c r="B22" s="107"/>
      <c r="C22" s="286"/>
      <c r="D22" s="286"/>
      <c r="E22" s="276"/>
      <c r="F22" s="276"/>
      <c r="G22" s="111"/>
      <c r="H22" s="111"/>
      <c r="I22" s="111"/>
      <c r="J22" s="111"/>
      <c r="K22" s="111"/>
      <c r="L22" s="111"/>
      <c r="M22" s="111"/>
      <c r="N22" s="111"/>
      <c r="O22" s="111"/>
      <c r="P22" s="112">
        <f t="shared" si="0"/>
        <v>0</v>
      </c>
    </row>
    <row r="23" spans="2:16" ht="12.75">
      <c r="B23" s="107"/>
      <c r="C23" s="286"/>
      <c r="D23" s="286"/>
      <c r="E23" s="276"/>
      <c r="F23" s="276"/>
      <c r="G23" s="111"/>
      <c r="H23" s="111"/>
      <c r="I23" s="111"/>
      <c r="J23" s="111"/>
      <c r="K23" s="111"/>
      <c r="L23" s="111"/>
      <c r="M23" s="111"/>
      <c r="N23" s="111"/>
      <c r="O23" s="111"/>
      <c r="P23" s="112">
        <f t="shared" si="0"/>
        <v>0</v>
      </c>
    </row>
    <row r="24" spans="2:16" ht="12.75">
      <c r="B24" s="107"/>
      <c r="C24" s="286"/>
      <c r="D24" s="286"/>
      <c r="E24" s="262"/>
      <c r="F24" s="262"/>
      <c r="G24" s="111"/>
      <c r="H24" s="111"/>
      <c r="I24" s="111"/>
      <c r="J24" s="111"/>
      <c r="K24" s="111"/>
      <c r="L24" s="111"/>
      <c r="M24" s="111"/>
      <c r="N24" s="111"/>
      <c r="O24" s="111"/>
      <c r="P24" s="112">
        <f t="shared" si="0"/>
        <v>0</v>
      </c>
    </row>
    <row r="25" spans="2:16" ht="12.75">
      <c r="B25" s="107"/>
      <c r="C25" s="286"/>
      <c r="D25" s="286"/>
      <c r="E25" s="262"/>
      <c r="F25" s="262"/>
      <c r="G25" s="111"/>
      <c r="H25" s="111"/>
      <c r="I25" s="111"/>
      <c r="J25" s="111"/>
      <c r="K25" s="111"/>
      <c r="L25" s="111"/>
      <c r="M25" s="111"/>
      <c r="N25" s="111"/>
      <c r="O25" s="111"/>
      <c r="P25" s="112">
        <f t="shared" si="0"/>
        <v>0</v>
      </c>
    </row>
    <row r="26" spans="2:16" ht="12.75">
      <c r="B26" s="114"/>
      <c r="C26" s="293"/>
      <c r="D26" s="293"/>
      <c r="E26" s="262"/>
      <c r="F26" s="262"/>
      <c r="G26" s="111"/>
      <c r="H26" s="111"/>
      <c r="I26" s="111"/>
      <c r="J26" s="111"/>
      <c r="K26" s="111"/>
      <c r="L26" s="111"/>
      <c r="M26" s="111"/>
      <c r="N26" s="111"/>
      <c r="O26" s="111"/>
      <c r="P26" s="112">
        <f t="shared" si="0"/>
        <v>0</v>
      </c>
    </row>
    <row r="27" spans="2:16" ht="12.75">
      <c r="B27" s="115"/>
      <c r="C27" s="294"/>
      <c r="D27" s="294"/>
      <c r="E27" s="278"/>
      <c r="F27" s="278"/>
      <c r="G27" s="116"/>
      <c r="H27" s="116"/>
      <c r="I27" s="116"/>
      <c r="J27" s="116"/>
      <c r="K27" s="116"/>
      <c r="L27" s="116"/>
      <c r="M27" s="116"/>
      <c r="N27" s="116"/>
      <c r="O27" s="116"/>
      <c r="P27" s="117">
        <f t="shared" si="0"/>
        <v>0</v>
      </c>
    </row>
    <row r="28" spans="2:16" ht="12.75">
      <c r="B28" s="287" t="s">
        <v>113</v>
      </c>
      <c r="C28" s="287"/>
      <c r="D28" s="287"/>
      <c r="E28" s="290">
        <v>1</v>
      </c>
      <c r="F28" s="291"/>
      <c r="G28" s="118" t="e">
        <f>G29/$E$29</f>
        <v>#DIV/0!</v>
      </c>
      <c r="H28" s="118" t="e">
        <f aca="true" t="shared" si="1" ref="H28:O28">H29/$E$29</f>
        <v>#DIV/0!</v>
      </c>
      <c r="I28" s="118" t="e">
        <f t="shared" si="1"/>
        <v>#DIV/0!</v>
      </c>
      <c r="J28" s="118" t="e">
        <f t="shared" si="1"/>
        <v>#DIV/0!</v>
      </c>
      <c r="K28" s="118" t="e">
        <f t="shared" si="1"/>
        <v>#DIV/0!</v>
      </c>
      <c r="L28" s="118" t="e">
        <f t="shared" si="1"/>
        <v>#DIV/0!</v>
      </c>
      <c r="M28" s="118" t="e">
        <f t="shared" si="1"/>
        <v>#DIV/0!</v>
      </c>
      <c r="N28" s="118" t="e">
        <f t="shared" si="1"/>
        <v>#DIV/0!</v>
      </c>
      <c r="O28" s="118" t="e">
        <f t="shared" si="1"/>
        <v>#DIV/0!</v>
      </c>
      <c r="P28" s="119"/>
    </row>
    <row r="29" spans="2:16" ht="12.75">
      <c r="B29" s="287" t="s">
        <v>25</v>
      </c>
      <c r="C29" s="287"/>
      <c r="D29" s="287"/>
      <c r="E29" s="292">
        <f>SUM(E16:F27)</f>
        <v>0</v>
      </c>
      <c r="F29" s="262"/>
      <c r="G29" s="113">
        <f>(G16*$E$16)+(G17*$E$17)+(G18*$E$18)+(G19*$E$19)+(G20*$E$20)+(G21*$E$21)+(G22*$E$22)+(G23*$E$23)</f>
        <v>0</v>
      </c>
      <c r="H29" s="113">
        <f aca="true" t="shared" si="2" ref="H29:O29">(H16*$E$16)+(H17*$E$17)+(H18*$E$18)+(H19*$E$19)+(H20*$E$20)+(H21*$E$21)+(H22*$E$22)+(H23*$E$23)</f>
        <v>0</v>
      </c>
      <c r="I29" s="113">
        <f t="shared" si="2"/>
        <v>0</v>
      </c>
      <c r="J29" s="113">
        <f t="shared" si="2"/>
        <v>0</v>
      </c>
      <c r="K29" s="113">
        <f t="shared" si="2"/>
        <v>0</v>
      </c>
      <c r="L29" s="113">
        <f t="shared" si="2"/>
        <v>0</v>
      </c>
      <c r="M29" s="113">
        <f t="shared" si="2"/>
        <v>0</v>
      </c>
      <c r="N29" s="113">
        <f t="shared" si="2"/>
        <v>0</v>
      </c>
      <c r="O29" s="113">
        <f t="shared" si="2"/>
        <v>0</v>
      </c>
      <c r="P29" s="120"/>
    </row>
    <row r="30" spans="2:16" ht="12.75">
      <c r="B30" s="287" t="s">
        <v>112</v>
      </c>
      <c r="C30" s="287"/>
      <c r="D30" s="287"/>
      <c r="E30" s="288"/>
      <c r="F30" s="289"/>
      <c r="G30" s="121">
        <f>G29</f>
        <v>0</v>
      </c>
      <c r="H30" s="121">
        <f>H29+G30</f>
        <v>0</v>
      </c>
      <c r="I30" s="121">
        <f aca="true" t="shared" si="3" ref="I30:O30">I29+H30</f>
        <v>0</v>
      </c>
      <c r="J30" s="121">
        <f t="shared" si="3"/>
        <v>0</v>
      </c>
      <c r="K30" s="121">
        <f t="shared" si="3"/>
        <v>0</v>
      </c>
      <c r="L30" s="121">
        <f t="shared" si="3"/>
        <v>0</v>
      </c>
      <c r="M30" s="121">
        <f t="shared" si="3"/>
        <v>0</v>
      </c>
      <c r="N30" s="121">
        <f t="shared" si="3"/>
        <v>0</v>
      </c>
      <c r="O30" s="121">
        <f t="shared" si="3"/>
        <v>0</v>
      </c>
      <c r="P30" s="122"/>
    </row>
    <row r="36" spans="6:8" ht="12.75">
      <c r="F36" s="123" t="s">
        <v>115</v>
      </c>
      <c r="G36" s="214">
        <f>'P. BDI'!C45</f>
        <v>0</v>
      </c>
      <c r="H36" s="219"/>
    </row>
    <row r="37" spans="6:7" ht="12.75">
      <c r="F37" s="124" t="s">
        <v>116</v>
      </c>
      <c r="G37" s="125">
        <f>'P. BDI'!C46</f>
        <v>0</v>
      </c>
    </row>
    <row r="38" spans="6:7" ht="12.75">
      <c r="F38" s="126"/>
      <c r="G38" s="87"/>
    </row>
    <row r="39" spans="6:7" ht="12.75">
      <c r="F39" s="126"/>
      <c r="G39" s="87"/>
    </row>
    <row r="40" spans="6:7" ht="12.75">
      <c r="F40" s="126"/>
      <c r="G40" s="87"/>
    </row>
    <row r="41" spans="6:7" ht="12.75">
      <c r="F41" s="84"/>
      <c r="G41" s="127"/>
    </row>
    <row r="42" spans="6:7" ht="12.75">
      <c r="F42" s="127"/>
      <c r="G42" s="127"/>
    </row>
    <row r="43" spans="6:8" ht="12.75">
      <c r="F43" s="123" t="s">
        <v>126</v>
      </c>
      <c r="G43" s="214">
        <f>'P. BDI'!C51</f>
        <v>0</v>
      </c>
      <c r="H43" s="219"/>
    </row>
    <row r="44" spans="6:7" ht="12.75">
      <c r="F44" s="124" t="s">
        <v>61</v>
      </c>
      <c r="G44" s="125">
        <f>'P. BDI'!C52</f>
        <v>0</v>
      </c>
    </row>
  </sheetData>
  <sheetProtection password="C637" sheet="1" selectLockedCells="1"/>
  <mergeCells count="48">
    <mergeCell ref="E20:F20"/>
    <mergeCell ref="E22:F22"/>
    <mergeCell ref="E29:F29"/>
    <mergeCell ref="B28:D28"/>
    <mergeCell ref="B29:D29"/>
    <mergeCell ref="C26:D26"/>
    <mergeCell ref="C27:D27"/>
    <mergeCell ref="E23:F23"/>
    <mergeCell ref="A9:B9"/>
    <mergeCell ref="A10:B10"/>
    <mergeCell ref="E15:F15"/>
    <mergeCell ref="C25:D25"/>
    <mergeCell ref="E24:F24"/>
    <mergeCell ref="C17:D17"/>
    <mergeCell ref="C16:D16"/>
    <mergeCell ref="C20:D20"/>
    <mergeCell ref="C21:D21"/>
    <mergeCell ref="C22:D22"/>
    <mergeCell ref="F6:G6"/>
    <mergeCell ref="F7:G7"/>
    <mergeCell ref="A8:B8"/>
    <mergeCell ref="D5:E5"/>
    <mergeCell ref="B30:D30"/>
    <mergeCell ref="E30:F30"/>
    <mergeCell ref="E26:F26"/>
    <mergeCell ref="E27:F27"/>
    <mergeCell ref="E28:F28"/>
    <mergeCell ref="C15:D15"/>
    <mergeCell ref="A2:P3"/>
    <mergeCell ref="A11:B11"/>
    <mergeCell ref="A12:B12"/>
    <mergeCell ref="A7:B7"/>
    <mergeCell ref="D7:E7"/>
    <mergeCell ref="C18:D18"/>
    <mergeCell ref="F5:G5"/>
    <mergeCell ref="A6:B6"/>
    <mergeCell ref="D6:E6"/>
    <mergeCell ref="A5:B5"/>
    <mergeCell ref="A13:B13"/>
    <mergeCell ref="E16:F16"/>
    <mergeCell ref="C19:D19"/>
    <mergeCell ref="E25:F25"/>
    <mergeCell ref="C23:D23"/>
    <mergeCell ref="C24:D24"/>
    <mergeCell ref="E17:F17"/>
    <mergeCell ref="E18:F18"/>
    <mergeCell ref="E19:F19"/>
    <mergeCell ref="E21:F21"/>
  </mergeCells>
  <conditionalFormatting sqref="C16:C26">
    <cfRule type="expression" priority="13" dxfId="35" stopIfTrue="1">
      <formula>$J16=1</formula>
    </cfRule>
    <cfRule type="expression" priority="14" dxfId="36" stopIfTrue="1">
      <formula>$K16=2</formula>
    </cfRule>
    <cfRule type="expression" priority="15" dxfId="37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C5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2019-12-17T17:13:53Z</cp:lastPrinted>
  <dcterms:created xsi:type="dcterms:W3CDTF">2006-10-10T19:21:35Z</dcterms:created>
  <dcterms:modified xsi:type="dcterms:W3CDTF">2020-01-29T13:52:55Z</dcterms:modified>
  <cp:category/>
  <cp:version/>
  <cp:contentType/>
  <cp:contentStatus/>
</cp:coreProperties>
</file>